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192" activeTab="5"/>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expenses'!$A$1:$E$29</definedName>
    <definedName name="_xlnm.Print_Area" localSheetId="5">'Gifts and benefits'!$A$1:$F$28</definedName>
    <definedName name="_xlnm.Print_Area" localSheetId="0">'Guidance for agencies'!$A$1:$A$58</definedName>
    <definedName name="_xlnm.Print_Area" localSheetId="3">Hospitality!$A$1:$E$20</definedName>
    <definedName name="_xlnm.Print_Area" localSheetId="1">'Summary and sign-off'!$A$1:$F$23</definedName>
    <definedName name="_xlnm.Print_Area" localSheetId="2">Travel!$A$1:$E$151</definedName>
  </definedNames>
  <calcPr calcId="145621"/>
</workbook>
</file>

<file path=xl/calcChain.xml><?xml version="1.0" encoding="utf-8"?>
<calcChain xmlns="http://schemas.openxmlformats.org/spreadsheetml/2006/main">
  <c r="B93" i="1" l="1"/>
  <c r="B68" i="1" l="1"/>
  <c r="B98" i="1"/>
  <c r="B86" i="1"/>
  <c r="B91" i="1"/>
  <c r="B64" i="1" l="1"/>
  <c r="B71" i="1"/>
  <c r="B63" i="1"/>
  <c r="B48" i="1"/>
  <c r="B43" i="1"/>
  <c r="B47" i="1"/>
  <c r="B46" i="1"/>
  <c r="B60" i="1" l="1"/>
  <c r="B72" i="1"/>
  <c r="B74" i="1"/>
  <c r="B81" i="1"/>
  <c r="D17" i="4" l="1"/>
  <c r="C23" i="3"/>
  <c r="C13" i="2"/>
  <c r="C99" i="1"/>
  <c r="C140" i="1"/>
  <c r="C24" i="1"/>
  <c r="B6" i="13" l="1"/>
  <c r="E59" i="13"/>
  <c r="C59" i="13"/>
  <c r="C19" i="4"/>
  <c r="C18" i="4"/>
  <c r="B59" i="13" l="1"/>
  <c r="B58" i="13"/>
  <c r="D58" i="13"/>
  <c r="B57" i="13"/>
  <c r="D57" i="13"/>
  <c r="D56" i="13"/>
  <c r="B56" i="13"/>
  <c r="D55" i="13"/>
  <c r="B55" i="13"/>
  <c r="D54" i="13"/>
  <c r="B54" i="13"/>
  <c r="B2" i="4"/>
  <c r="B3" i="4"/>
  <c r="B2" i="3"/>
  <c r="B3" i="3"/>
  <c r="B2" i="2"/>
  <c r="B3" i="2"/>
  <c r="B2" i="1"/>
  <c r="B3" i="1"/>
  <c r="F57" i="13" l="1"/>
  <c r="D13" i="2" s="1"/>
  <c r="F59" i="13"/>
  <c r="E17" i="4" s="1"/>
  <c r="F58" i="13"/>
  <c r="D23" i="3" s="1"/>
  <c r="F56" i="13"/>
  <c r="D140" i="1" s="1"/>
  <c r="F55" i="13"/>
  <c r="D99" i="1" s="1"/>
  <c r="F54" i="13"/>
  <c r="D24" i="1" s="1"/>
  <c r="C13" i="13"/>
  <c r="C12" i="13"/>
  <c r="C11" i="13"/>
  <c r="C16" i="13" l="1"/>
  <c r="C17" i="13"/>
  <c r="B5" i="4" l="1"/>
  <c r="B4" i="4"/>
  <c r="B5" i="3"/>
  <c r="B4" i="3"/>
  <c r="B5" i="2"/>
  <c r="B4" i="2"/>
  <c r="B5" i="1"/>
  <c r="B4" i="1"/>
  <c r="C15" i="13" l="1"/>
  <c r="F12" i="13" l="1"/>
  <c r="C17" i="4"/>
  <c r="F11" i="13" s="1"/>
  <c r="F13" i="13" l="1"/>
  <c r="B140" i="1"/>
  <c r="B17" i="13" s="1"/>
  <c r="B99" i="1"/>
  <c r="B16" i="13" s="1"/>
  <c r="B24" i="1"/>
  <c r="B15" i="13" s="1"/>
  <c r="B23" i="3" l="1"/>
  <c r="B13" i="13" s="1"/>
  <c r="B13" i="2"/>
  <c r="B12" i="13" s="1"/>
  <c r="B11" i="13" l="1"/>
  <c r="B142" i="1"/>
</calcChain>
</file>

<file path=xl/comments1.xml><?xml version="1.0" encoding="utf-8"?>
<comments xmlns="http://schemas.openxmlformats.org/spreadsheetml/2006/main">
  <authors>
    <author>Ken Smart [SSC]</author>
  </authors>
  <commentList>
    <comment ref="A58" authorId="0">
      <text>
        <r>
          <rPr>
            <sz val="9"/>
            <color indexed="81"/>
            <rFont val="Tahoma"/>
            <family val="2"/>
          </rPr>
          <t xml:space="preserve">
Update link once finalised for new workbook</t>
        </r>
      </text>
    </comment>
  </commentList>
</comments>
</file>

<file path=xl/sharedStrings.xml><?xml version="1.0" encoding="utf-8"?>
<sst xmlns="http://schemas.openxmlformats.org/spreadsheetml/2006/main" count="711" uniqueCount="288">
  <si>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</si>
  <si>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</si>
  <si>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</si>
  <si>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</si>
  <si>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</si>
  <si>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</si>
  <si>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</si>
  <si>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</si>
  <si>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</si>
  <si>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</si>
  <si>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</si>
  <si>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</si>
  <si>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</si>
  <si>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</si>
  <si>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</si>
  <si>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</si>
  <si>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</si>
  <si>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</si>
  <si>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</si>
  <si>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</si>
  <si>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</si>
  <si>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</si>
  <si>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</si>
  <si>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</si>
  <si>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</si>
  <si>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</si>
  <si>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</si>
  <si>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</si>
  <si>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</si>
  <si>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</si>
  <si>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</si>
  <si>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</si>
  <si>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</si>
  <si>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</si>
  <si>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</si>
  <si>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</si>
  <si>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</si>
  <si>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</si>
  <si>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</si>
  <si>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</si>
  <si>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</si>
  <si>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</si>
  <si>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</si>
  <si>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</si>
  <si>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</si>
  <si>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</si>
  <si>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</si>
  <si>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</si>
  <si>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</si>
  <si>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</si>
  <si>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</si>
  <si>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</si>
  <si>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</si>
  <si>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</si>
  <si>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</si>
  <si>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</si>
  <si>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</si>
  <si>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</si>
  <si>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</si>
  <si>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</si>
  <si>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</si>
  <si>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</si>
  <si>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</si>
  <si>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</si>
  <si>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</si>
  <si>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</si>
  <si>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</si>
  <si>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</si>
  <si>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</si>
  <si>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</si>
  <si>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</si>
  <si>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</si>
  <si>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</si>
  <si>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</si>
  <si>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</si>
  <si>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</si>
  <si>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</si>
  <si>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</si>
  <si>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</si>
  <si>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</si>
  <si>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</si>
  <si>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</si>
  <si>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</si>
  <si>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</si>
  <si>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</si>
  <si>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</si>
  <si>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</si>
  <si>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</si>
  <si>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</si>
  <si>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</si>
  <si>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</si>
  <si>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</si>
  <si>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</si>
  <si>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</si>
  <si>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</si>
  <si>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</si>
  <si>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</si>
  <si>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</si>
  <si>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</si>
  <si>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</si>
  <si>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</si>
  <si>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</si>
  <si>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</si>
  <si>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</si>
  <si>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</si>
  <si>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</si>
  <si>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</si>
  <si>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</si>
  <si>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</si>
  <si>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</si>
  <si>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</si>
  <si>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</si>
  <si>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</si>
  <si>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</si>
  <si>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</si>
  <si>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</si>
  <si>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</si>
  <si>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</si>
  <si>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</si>
  <si>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</si>
  <si>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</si>
  <si>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</si>
  <si>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</si>
  <si>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</si>
  <si>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</si>
  <si>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</si>
  <si>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</si>
  <si>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</si>
  <si>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</si>
  <si>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</si>
  <si>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</si>
  <si>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</si>
  <si>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</si>
  <si>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</si>
  <si>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</si>
  <si>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</si>
  <si>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</si>
  <si>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</si>
  <si>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</si>
  <si>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</si>
  <si>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</si>
  <si>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</si>
  <si>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</si>
  <si>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</si>
  <si>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</si>
  <si>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</si>
  <si>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</si>
  <si>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</si>
  <si>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</si>
  <si>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</si>
  <si>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</si>
  <si>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</si>
  <si>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</si>
  <si>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</si>
  <si>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</si>
  <si>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</si>
  <si>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</si>
  <si>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</si>
  <si>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</si>
  <si>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</si>
  <si>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</si>
  <si>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</si>
  <si>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</si>
  <si>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</si>
  <si>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</si>
  <si>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</si>
  <si>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</si>
  <si>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</si>
  <si>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Oranga Tamariki—Ministry for Children</t>
  </si>
  <si>
    <t>Gráinne Moss</t>
  </si>
  <si>
    <t>Airfare</t>
  </si>
  <si>
    <t>Auckland</t>
  </si>
  <si>
    <t>Gisborne</t>
  </si>
  <si>
    <t>Car hire</t>
  </si>
  <si>
    <t>Taxi</t>
  </si>
  <si>
    <t>Wellington</t>
  </si>
  <si>
    <t>Wellington airport parking</t>
  </si>
  <si>
    <t>Vodafone cellphone and mobile data charges</t>
  </si>
  <si>
    <t>Invercargill</t>
  </si>
  <si>
    <t>Kaikohe</t>
  </si>
  <si>
    <t>Napier</t>
  </si>
  <si>
    <t>Blenheim</t>
  </si>
  <si>
    <t>Taupo</t>
  </si>
  <si>
    <t>Adelaide, Australia</t>
  </si>
  <si>
    <t>Taxi to Wellington Airport</t>
  </si>
  <si>
    <t>Taxi to home</t>
  </si>
  <si>
    <t>Travel agency fee</t>
  </si>
  <si>
    <t>Travel agency fee international travel</t>
  </si>
  <si>
    <t>Carparking Auckland</t>
  </si>
  <si>
    <t>Waitangi</t>
  </si>
  <si>
    <t>Strategic Partnership signing: Te Rūnanga-Ā-Iwi O Ngāpuhi</t>
  </si>
  <si>
    <t>Media interview:  The Nation, The Hui</t>
  </si>
  <si>
    <t>Christchurch</t>
  </si>
  <si>
    <t>Travel fee</t>
  </si>
  <si>
    <t>Media interview:  TVNZ</t>
  </si>
  <si>
    <t>Te Matatini</t>
  </si>
  <si>
    <t>Taxi to venue</t>
  </si>
  <si>
    <t>Taxi to work</t>
  </si>
  <si>
    <t>Strategic Partnership signing:  Waikato-Tainui</t>
  </si>
  <si>
    <t>Hamilton</t>
  </si>
  <si>
    <t>Ināia Tonu Nei Hui Māori: The Justice System</t>
  </si>
  <si>
    <t>Rotorua</t>
  </si>
  <si>
    <t>Taxi fare Adelaide</t>
  </si>
  <si>
    <t>Welington airport parking</t>
  </si>
  <si>
    <t>Travel to Taupo cancelled</t>
  </si>
  <si>
    <t>Media interview:  TVNZ Breakfast</t>
  </si>
  <si>
    <t>Accommodation</t>
  </si>
  <si>
    <t>Maori Women's Welfare League 66th National Conference 2018
Oranga Tamariki staff event:  National Social Workers Day</t>
  </si>
  <si>
    <t>Taxi from outer CBD Wellington to Parliament</t>
  </si>
  <si>
    <t>Media interivew:  Newshub AM show
Oranga Tamariki site visit: Pukekohe</t>
  </si>
  <si>
    <t>Media Interview: TVNZ Breakfast</t>
  </si>
  <si>
    <t>Oranga Tamariki site visit: Timaru; Ashburton; Christchurch</t>
  </si>
  <si>
    <t>Guest speaker:  Australasian Youth Justice Conference 2019</t>
  </si>
  <si>
    <t>Guest speaker:  Social Services Providers Aotearoa
Oranga Tamariki site visit: Ellerslie, Takapuna</t>
  </si>
  <si>
    <t>Guest speaker:  2018 Global Women 2018 Breakthrough Leader programme</t>
  </si>
  <si>
    <t>Guest speaker:  International Women's Day Breakfast</t>
  </si>
  <si>
    <t>Media Interview:  Newshub</t>
  </si>
  <si>
    <t>Timaru</t>
  </si>
  <si>
    <t>Taxi from Wellington Airport</t>
  </si>
  <si>
    <t>Guest speaker:  Australasian Youth Justice Conference 2018</t>
  </si>
  <si>
    <t>Sydney</t>
  </si>
  <si>
    <t>Breakfast meal</t>
  </si>
  <si>
    <t>Carparking Christchurch</t>
  </si>
  <si>
    <t>Guest speaker:  Children and Families Secretaries (CAFS)</t>
  </si>
  <si>
    <t>Guest speaker: Breakfast Symposium on Women in Leadership
Oranga Tamariki site visit: Youth Justice residence
Youth Justice Co-ordinator Induction Programme Graduation</t>
  </si>
  <si>
    <t>Collaborations between Oranga Tamariki and NZ Police:
Youth Justice Residence
Care and Protection Residence
Stakeholder engagement
Oranga Tamariki site visit: Otahuhu</t>
  </si>
  <si>
    <t>Residential Home visits
Oranga Tamariki site vist:  Hamilton
Annual Koroneihana Buffet Dinner : King Tuheitia Coronation Buffet</t>
  </si>
  <si>
    <t>Guest speaker:  Rotary Youth Leadership Awards</t>
  </si>
  <si>
    <t>Stakeholder engagement
Oranga Tamariki site visit:  Homai</t>
  </si>
  <si>
    <t>Stakeholder engagement
Guest speaker:  Auckland Pacific Island Network</t>
  </si>
  <si>
    <t>Guest speaker:  University of Auckland Business School Women's Mentoring Event
Oranga Tamariki site visit:  Papakuru, Grey Lynn, Westgate, Ellerslie</t>
  </si>
  <si>
    <t>Guest speaker:  Bringing Police and Women together
Stakeholder engagement
Oranga Tamariki site visit: Tumanako</t>
  </si>
  <si>
    <t>Stakeholder engagement
Oranga Tamariki site visit:  Residential home</t>
  </si>
  <si>
    <t>Stakeholder engagement</t>
  </si>
  <si>
    <t>Official opening VOYCE Christchurch hub
Stakeholder engagement</t>
  </si>
  <si>
    <t>5-6/07/18</t>
  </si>
  <si>
    <t>17-18/08/18</t>
  </si>
  <si>
    <t>25-26/09/18</t>
  </si>
  <si>
    <t>Guest speaker:  Breakfast Symposium on Women in Leadership
Oranga Tamariki site visit: Youth Justice residence
Youth Justice Co-ordinator Induction Programme Graduation</t>
  </si>
  <si>
    <t>Stakeholder engagement
Oranga Tamariki site visit:  Panmure, Mangere</t>
  </si>
  <si>
    <t>Travel to Napier cancelled</t>
  </si>
  <si>
    <t>03-06/02/19</t>
  </si>
  <si>
    <t>Oranga Tamariki site visit: Timaru, Ashburton, Christchurch</t>
  </si>
  <si>
    <t>Meeting at Parliament</t>
  </si>
  <si>
    <t>Meeting with Senior Official</t>
  </si>
  <si>
    <t xml:space="preserve">Strategic Partnership signing:  Waikato-Tainui </t>
  </si>
  <si>
    <t>No items to disclose</t>
  </si>
  <si>
    <t>18-19/10/2018</t>
  </si>
  <si>
    <t>15-16/11/2018</t>
  </si>
  <si>
    <t>29-30/03/2019</t>
  </si>
  <si>
    <t>2-3/05/2019</t>
  </si>
  <si>
    <t>9/-10 05/2019</t>
  </si>
  <si>
    <t>15-17/05/2019</t>
  </si>
  <si>
    <t>5-6/07/19</t>
  </si>
  <si>
    <t>Residential Home visits
Oranga Tamariki site vist:  Hamilton
Annual Koroneihana Buffet Dinner:  King Tuheitia Coronation Buffet</t>
  </si>
  <si>
    <t>5-6/12/19</t>
  </si>
  <si>
    <t>Waitangi Commemorations</t>
  </si>
  <si>
    <t>25-26/02/19</t>
  </si>
  <si>
    <t>7-8/03/19</t>
  </si>
  <si>
    <t xml:space="preserve">Oranga Tamariki Christchurch staff wellbeing:  Te Puna Wai ō Tuhinapo, Christchurch West, Papanui, Sydham, Christchurch East, Te Oranga </t>
  </si>
  <si>
    <t>Guest speaker:  Women's Police Hawkes Bay Conference</t>
  </si>
  <si>
    <t>Chief Financial Officer</t>
  </si>
  <si>
    <t>Guest speaker: Women's Police Hawkes Bay conference
Oranga Tamariki site visit:  Hastings</t>
  </si>
  <si>
    <t>July 2018</t>
  </si>
  <si>
    <t>August 2018</t>
  </si>
  <si>
    <t>September 2018</t>
  </si>
  <si>
    <t>October 2018</t>
  </si>
  <si>
    <t>November 2018</t>
  </si>
  <si>
    <t>December 2018</t>
  </si>
  <si>
    <t>January 2019</t>
  </si>
  <si>
    <t>February 2019</t>
  </si>
  <si>
    <t>March 2019</t>
  </si>
  <si>
    <t>April 2019</t>
  </si>
  <si>
    <t>May 2019</t>
  </si>
  <si>
    <t>June 2019</t>
  </si>
  <si>
    <t>Homewood Christmas Ball</t>
  </si>
  <si>
    <t>Sri Lankan Independence Day</t>
  </si>
  <si>
    <t>CELIA, feature film documentary</t>
  </si>
  <si>
    <t>Wellington Homeless Women's Trust Gala Dinner</t>
  </si>
  <si>
    <t>NZ Procurement Excellence Awards</t>
  </si>
  <si>
    <t>Invitation to event</t>
  </si>
  <si>
    <t>British High Commissioner</t>
  </si>
  <si>
    <t>The Honorary Consul for Sri Lanka</t>
  </si>
  <si>
    <t>Producer &amp; Director, Celia</t>
  </si>
  <si>
    <t>KPMG</t>
  </si>
  <si>
    <t>EY</t>
  </si>
  <si>
    <t>Annual Koroneihana Buffet dinner</t>
  </si>
  <si>
    <t>Māori King and Consort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</si>
</sst>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_);[Red]\(&quot;$&quot;#,##0.00\)"/>
    <numFmt numFmtId="165" formatCode="_(&quot;$&quot;* #,##0.00_);_(&quot;$&quot;* \(#,##0.00\);_(&quot;$&quot;* &quot;-&quot;??_);_(@_)"/>
    <numFmt numFmtId="166" formatCode="&quot;$&quot;#,##0.00"/>
    <numFmt numFmtId="167" formatCode="[$-1409]d\ mmmm\ yyyy;@"/>
    <numFmt numFmtId="168" formatCode="d/mm/yy;@"/>
    <numFmt numFmtId="169" formatCode="dd/mm/yy;@"/>
  </numFmts>
  <fonts count="37" x14ac:knownFonts="1">
    <font>
      <sz val="10"/>
      <color theme="1"/>
      <name val="Arial"/>
      <family val="2"/>
    </font>
    <font>
      <sz val="11"/>
      <color theme="1"/>
      <name val="Arial Mäori"/>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5">
    <xf numFmtId="0" fontId="0" fillId="0" borderId="0"/>
    <xf numFmtId="0" fontId="11" fillId="0" borderId="0" applyNumberFormat="0" applyFill="0" applyBorder="0" applyAlignment="0" applyProtection="0"/>
    <xf numFmtId="165" fontId="24" fillId="0" borderId="0" applyFont="0" applyFill="0" applyBorder="0" applyAlignment="0" applyProtection="0"/>
    <xf numFmtId="0" fontId="24" fillId="0" borderId="0"/>
    <xf numFmtId="0" fontId="1" fillId="0" borderId="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9"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9" fillId="0" borderId="0" xfId="0" applyFont="1" applyFill="1" applyBorder="1" applyAlignment="1" applyProtection="1">
      <alignment vertical="center" wrapText="1" readingOrder="1"/>
    </xf>
    <xf numFmtId="0" fontId="18" fillId="0" borderId="0" xfId="0" applyFont="1" applyFill="1" applyBorder="1" applyAlignment="1" applyProtection="1">
      <alignment vertical="center" wrapText="1" readingOrder="1"/>
    </xf>
    <xf numFmtId="0" fontId="21" fillId="7" borderId="0" xfId="0" applyFont="1" applyFill="1" applyBorder="1" applyAlignment="1" applyProtection="1">
      <alignment horizontal="left" vertical="center" wrapText="1"/>
    </xf>
    <xf numFmtId="0" fontId="22" fillId="0" borderId="0" xfId="0" applyFont="1" applyFill="1" applyBorder="1" applyAlignment="1" applyProtection="1">
      <alignment vertical="center" wrapText="1" readingOrder="1"/>
    </xf>
    <xf numFmtId="0" fontId="22" fillId="0" borderId="3" xfId="0" applyFont="1" applyFill="1" applyBorder="1" applyAlignment="1" applyProtection="1">
      <alignment vertical="center" wrapText="1" readingOrder="1"/>
    </xf>
    <xf numFmtId="0" fontId="32"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5" fillId="6" borderId="0" xfId="0" applyFont="1" applyFill="1" applyAlignment="1" applyProtection="1"/>
    <xf numFmtId="0" fontId="5" fillId="6" borderId="0" xfId="0" applyFont="1" applyFill="1" applyAlignment="1" applyProtection="1">
      <alignment wrapText="1"/>
    </xf>
    <xf numFmtId="0" fontId="0" fillId="0" borderId="0" xfId="0" applyProtection="1"/>
    <xf numFmtId="0" fontId="21" fillId="7" borderId="0" xfId="0" applyFont="1" applyFill="1" applyBorder="1" applyAlignment="1" applyProtection="1">
      <alignment vertical="center" wrapText="1"/>
    </xf>
    <xf numFmtId="0" fontId="27" fillId="0" borderId="0" xfId="0" applyFont="1" applyBorder="1" applyProtection="1"/>
    <xf numFmtId="166" fontId="26" fillId="0" borderId="0" xfId="0" applyNumberFormat="1" applyFont="1" applyFill="1" applyBorder="1" applyAlignment="1" applyProtection="1">
      <alignment vertical="center" wrapText="1"/>
    </xf>
    <xf numFmtId="0" fontId="20"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5" fillId="0" borderId="0" xfId="0" applyFont="1" applyBorder="1" applyAlignment="1" applyProtection="1">
      <alignment wrapText="1"/>
    </xf>
    <xf numFmtId="0" fontId="2"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2"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5"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5" fillId="0" borderId="0" xfId="0" applyFont="1" applyBorder="1" applyAlignment="1" applyProtection="1">
      <alignment vertical="center" wrapText="1" readingOrder="1"/>
    </xf>
    <xf numFmtId="0" fontId="21"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4"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3" fillId="0" borderId="0" xfId="0" applyFont="1" applyFill="1" applyBorder="1" applyAlignment="1" applyProtection="1">
      <alignment wrapText="1"/>
    </xf>
    <xf numFmtId="0" fontId="2" fillId="0" borderId="0" xfId="0" applyFont="1" applyBorder="1" applyAlignment="1" applyProtection="1">
      <alignment vertical="center" wrapText="1"/>
    </xf>
    <xf numFmtId="0" fontId="0" fillId="0" borderId="0" xfId="0" applyAlignment="1" applyProtection="1">
      <alignment vertical="center" wrapText="1"/>
    </xf>
    <xf numFmtId="0" fontId="20" fillId="3" borderId="0" xfId="0" applyFont="1" applyFill="1" applyBorder="1" applyAlignment="1" applyProtection="1">
      <alignment vertical="center" wrapText="1" readingOrder="1"/>
    </xf>
    <xf numFmtId="0" fontId="17" fillId="3" borderId="0" xfId="0" applyFont="1" applyFill="1" applyBorder="1" applyAlignment="1" applyProtection="1"/>
    <xf numFmtId="0" fontId="5"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2" fillId="0" borderId="5"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center"/>
    </xf>
    <xf numFmtId="1" fontId="18" fillId="0" borderId="0" xfId="0" applyNumberFormat="1" applyFont="1" applyFill="1" applyBorder="1" applyAlignment="1" applyProtection="1">
      <alignment horizontal="center" vertical="center" wrapText="1"/>
    </xf>
    <xf numFmtId="165" fontId="18" fillId="0" borderId="0" xfId="2" applyFont="1" applyFill="1" applyBorder="1" applyAlignment="1" applyProtection="1">
      <alignment vertical="center" wrapText="1" readingOrder="1"/>
    </xf>
    <xf numFmtId="0" fontId="16"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9" fillId="2" borderId="0" xfId="0" applyFont="1" applyFill="1" applyAlignment="1" applyProtection="1">
      <alignment horizontal="center" vertical="center"/>
    </xf>
    <xf numFmtId="0" fontId="28" fillId="0" borderId="0" xfId="0" applyFont="1" applyFill="1" applyAlignment="1" applyProtection="1">
      <alignment horizontal="center"/>
    </xf>
    <xf numFmtId="0" fontId="12" fillId="0" borderId="0" xfId="0" applyFont="1" applyAlignment="1" applyProtection="1">
      <alignment vertical="center"/>
    </xf>
    <xf numFmtId="0" fontId="20" fillId="2" borderId="0" xfId="0" applyFont="1" applyFill="1" applyAlignment="1" applyProtection="1">
      <alignment horizontal="justify" vertical="center"/>
    </xf>
    <xf numFmtId="0" fontId="8" fillId="0" borderId="0" xfId="0" applyFont="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vertical="center" wrapText="1"/>
    </xf>
    <xf numFmtId="0" fontId="12" fillId="0" borderId="0" xfId="0" applyFont="1" applyFill="1" applyAlignment="1" applyProtection="1">
      <alignment horizontal="justify" vertical="center"/>
    </xf>
    <xf numFmtId="0" fontId="8" fillId="0" borderId="0" xfId="0" applyFont="1" applyFill="1" applyAlignment="1" applyProtection="1">
      <alignment horizontal="justify" vertical="center"/>
    </xf>
    <xf numFmtId="0" fontId="20" fillId="3" borderId="0" xfId="0" applyFont="1" applyFill="1" applyAlignment="1" applyProtection="1">
      <alignment horizontal="justify" vertical="center"/>
    </xf>
    <xf numFmtId="0" fontId="12" fillId="0" borderId="0" xfId="0" applyFont="1" applyAlignment="1" applyProtection="1">
      <alignment horizontal="justify" vertical="center"/>
    </xf>
    <xf numFmtId="0" fontId="8" fillId="0" borderId="0" xfId="0" applyFont="1" applyAlignment="1" applyProtection="1">
      <alignment vertical="center" wrapText="1"/>
    </xf>
    <xf numFmtId="0" fontId="12" fillId="0" borderId="0" xfId="1" applyFont="1" applyAlignment="1" applyProtection="1">
      <alignment horizontal="justify" vertical="center"/>
    </xf>
    <xf numFmtId="0" fontId="8" fillId="0" borderId="0" xfId="0" applyFont="1" applyAlignment="1" applyProtection="1">
      <alignment horizontal="justify" vertical="center"/>
    </xf>
    <xf numFmtId="0" fontId="12" fillId="0" borderId="0" xfId="0" applyFont="1" applyAlignment="1" applyProtection="1">
      <alignment horizontal="left" vertical="center" wrapText="1"/>
    </xf>
    <xf numFmtId="0" fontId="13" fillId="0" borderId="0" xfId="1" applyFont="1" applyAlignment="1" applyProtection="1">
      <alignment vertical="center"/>
    </xf>
    <xf numFmtId="0" fontId="13" fillId="0" borderId="0" xfId="1" applyFont="1" applyAlignment="1" applyProtection="1">
      <alignment horizontal="justify" vertical="center"/>
    </xf>
    <xf numFmtId="0" fontId="12" fillId="9" borderId="0" xfId="1" applyFont="1" applyFill="1" applyAlignment="1" applyProtection="1">
      <alignment horizontal="justify" vertical="center"/>
    </xf>
    <xf numFmtId="0" fontId="12" fillId="0" borderId="0" xfId="0" applyFont="1" applyAlignment="1" applyProtection="1">
      <alignment horizontal="center" vertical="center"/>
    </xf>
    <xf numFmtId="0" fontId="0" fillId="0" borderId="0" xfId="0" applyProtection="1">
      <protection locked="0"/>
    </xf>
    <xf numFmtId="0" fontId="20" fillId="3" borderId="0" xfId="0" applyFont="1" applyFill="1" applyBorder="1" applyAlignment="1" applyProtection="1">
      <alignment vertical="center" readingOrder="1"/>
    </xf>
    <xf numFmtId="0" fontId="20" fillId="7" borderId="0" xfId="0" applyFont="1" applyFill="1" applyBorder="1" applyAlignment="1" applyProtection="1">
      <alignment horizontal="left" vertical="center" readingOrder="1"/>
    </xf>
    <xf numFmtId="166" fontId="20" fillId="7" borderId="0" xfId="0" applyNumberFormat="1" applyFont="1" applyFill="1" applyBorder="1" applyAlignment="1" applyProtection="1">
      <alignment horizontal="left" vertical="center" wrapText="1"/>
    </xf>
    <xf numFmtId="1" fontId="20" fillId="7" borderId="0" xfId="0" applyNumberFormat="1" applyFont="1" applyFill="1" applyBorder="1" applyAlignment="1" applyProtection="1">
      <alignment horizontal="center" vertical="center" wrapText="1"/>
    </xf>
    <xf numFmtId="0" fontId="34" fillId="0" borderId="0" xfId="0" applyFont="1" applyBorder="1" applyProtection="1"/>
    <xf numFmtId="166" fontId="20" fillId="8" borderId="0" xfId="0" applyNumberFormat="1" applyFont="1" applyFill="1" applyBorder="1" applyAlignment="1" applyProtection="1">
      <alignment horizontal="left" vertical="center" wrapText="1"/>
    </xf>
    <xf numFmtId="1" fontId="20"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20" fillId="3" borderId="0" xfId="0" applyNumberFormat="1" applyFont="1" applyFill="1" applyBorder="1" applyAlignment="1" applyProtection="1">
      <alignment vertical="center"/>
    </xf>
    <xf numFmtId="164" fontId="22" fillId="0" borderId="4" xfId="2" applyNumberFormat="1" applyFont="1" applyFill="1" applyBorder="1" applyAlignment="1" applyProtection="1">
      <alignment vertical="center" wrapText="1" readingOrder="1"/>
    </xf>
    <xf numFmtId="164" fontId="22" fillId="0" borderId="0" xfId="2" applyNumberFormat="1" applyFont="1" applyFill="1" applyBorder="1" applyAlignment="1" applyProtection="1">
      <alignment vertical="center" wrapText="1" readingOrder="1"/>
    </xf>
    <xf numFmtId="164" fontId="32" fillId="0" borderId="4" xfId="2" applyNumberFormat="1" applyFont="1" applyFill="1" applyBorder="1" applyAlignment="1" applyProtection="1">
      <alignment vertical="center" wrapText="1" readingOrder="1"/>
    </xf>
    <xf numFmtId="164" fontId="20"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7" fillId="4" borderId="0" xfId="0" applyFont="1" applyFill="1" applyBorder="1" applyAlignment="1" applyProtection="1">
      <alignment wrapText="1"/>
    </xf>
    <xf numFmtId="0" fontId="13" fillId="0" borderId="0" xfId="1" applyFont="1" applyFill="1" applyAlignment="1" applyProtection="1">
      <alignment horizontal="justify" vertical="center"/>
    </xf>
    <xf numFmtId="0" fontId="16" fillId="0" borderId="5" xfId="2" applyNumberFormat="1" applyFont="1" applyFill="1" applyBorder="1" applyAlignment="1" applyProtection="1">
      <alignment horizontal="center" vertical="center" wrapText="1" readingOrder="1"/>
    </xf>
    <xf numFmtId="0" fontId="16" fillId="0" borderId="0" xfId="2" applyNumberFormat="1" applyFont="1" applyFill="1" applyBorder="1" applyAlignment="1" applyProtection="1">
      <alignment horizontal="center" vertical="center" wrapText="1" readingOrder="1"/>
    </xf>
    <xf numFmtId="0" fontId="33" fillId="0" borderId="5" xfId="2" applyNumberFormat="1" applyFont="1" applyFill="1" applyBorder="1" applyAlignment="1" applyProtection="1">
      <alignment horizontal="center" vertical="center" wrapText="1" readingOrder="1"/>
    </xf>
    <xf numFmtId="167" fontId="16" fillId="10" borderId="3" xfId="0" applyNumberFormat="1" applyFont="1" applyFill="1" applyBorder="1" applyAlignment="1" applyProtection="1">
      <alignment vertical="center" wrapText="1"/>
      <protection locked="0"/>
    </xf>
    <xf numFmtId="164" fontId="16" fillId="10" borderId="4" xfId="0" applyNumberFormat="1" applyFont="1" applyFill="1" applyBorder="1" applyAlignment="1" applyProtection="1">
      <alignment vertical="center" wrapText="1"/>
      <protection locked="0"/>
    </xf>
    <xf numFmtId="0" fontId="16" fillId="10" borderId="4" xfId="0" applyFont="1" applyFill="1" applyBorder="1" applyAlignment="1" applyProtection="1">
      <alignment vertical="center" wrapText="1"/>
      <protection locked="0"/>
    </xf>
    <xf numFmtId="0" fontId="16" fillId="10" borderId="5" xfId="0" applyFont="1" applyFill="1" applyBorder="1" applyAlignment="1" applyProtection="1">
      <alignment vertical="center" wrapText="1"/>
      <protection locked="0"/>
    </xf>
    <xf numFmtId="0" fontId="35"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21" fillId="0" borderId="0" xfId="0" applyFont="1" applyFill="1" applyAlignment="1" applyProtection="1">
      <alignment horizontal="center" wrapText="1"/>
    </xf>
    <xf numFmtId="0" fontId="16" fillId="10" borderId="4" xfId="0" applyNumberFormat="1" applyFont="1" applyFill="1" applyBorder="1" applyAlignment="1" applyProtection="1">
      <alignment horizontal="left" vertical="center" wrapText="1"/>
      <protection locked="0"/>
    </xf>
    <xf numFmtId="0" fontId="36" fillId="3" borderId="0" xfId="0" applyFont="1" applyFill="1" applyBorder="1" applyAlignment="1" applyProtection="1">
      <alignment horizontal="center" vertical="center" readingOrder="1"/>
    </xf>
    <xf numFmtId="167" fontId="16" fillId="10" borderId="8" xfId="0" applyNumberFormat="1" applyFont="1" applyFill="1" applyBorder="1" applyAlignment="1" applyProtection="1">
      <alignment vertical="center" wrapText="1"/>
      <protection locked="0"/>
    </xf>
    <xf numFmtId="164" fontId="16" fillId="10" borderId="9" xfId="0" applyNumberFormat="1" applyFont="1" applyFill="1" applyBorder="1" applyAlignment="1" applyProtection="1">
      <alignment vertical="center" wrapText="1"/>
      <protection locked="0"/>
    </xf>
    <xf numFmtId="0" fontId="16" fillId="10" borderId="9" xfId="0" applyFont="1" applyFill="1" applyBorder="1" applyAlignment="1" applyProtection="1">
      <alignment vertical="center" wrapText="1"/>
      <protection locked="0"/>
    </xf>
    <xf numFmtId="0" fontId="16" fillId="10" borderId="10" xfId="0" applyFont="1" applyFill="1" applyBorder="1" applyAlignment="1" applyProtection="1">
      <alignment vertical="center" wrapText="1"/>
      <protection locked="0"/>
    </xf>
    <xf numFmtId="0" fontId="21" fillId="3" borderId="0" xfId="0" applyFont="1" applyFill="1" applyBorder="1" applyAlignment="1" applyProtection="1">
      <alignment vertical="center"/>
    </xf>
    <xf numFmtId="164" fontId="21" fillId="3" borderId="0" xfId="0" applyNumberFormat="1" applyFont="1" applyFill="1" applyBorder="1" applyAlignment="1" applyProtection="1">
      <alignment vertical="center"/>
    </xf>
    <xf numFmtId="0" fontId="36" fillId="3" borderId="0" xfId="0" applyFont="1" applyFill="1" applyBorder="1" applyAlignment="1" applyProtection="1">
      <alignment horizontal="center" vertical="center" wrapText="1"/>
    </xf>
    <xf numFmtId="166" fontId="36" fillId="7" borderId="0" xfId="0" applyNumberFormat="1" applyFont="1" applyFill="1" applyBorder="1" applyAlignment="1" applyProtection="1">
      <alignment horizontal="center" vertical="center" wrapText="1"/>
    </xf>
    <xf numFmtId="0" fontId="5" fillId="4" borderId="0" xfId="0" applyFont="1" applyFill="1" applyBorder="1" applyAlignment="1" applyProtection="1">
      <alignment wrapText="1"/>
    </xf>
    <xf numFmtId="0" fontId="5"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5" fillId="4" borderId="0" xfId="0" applyFont="1" applyFill="1" applyAlignment="1" applyProtection="1"/>
    <xf numFmtId="0" fontId="5" fillId="4" borderId="0" xfId="0" applyFont="1" applyFill="1" applyAlignment="1" applyProtection="1">
      <alignment wrapText="1"/>
    </xf>
    <xf numFmtId="2" fontId="0" fillId="4" borderId="0" xfId="0" applyNumberFormat="1" applyFont="1" applyFill="1" applyAlignment="1" applyProtection="1">
      <alignment vertical="top"/>
    </xf>
    <xf numFmtId="0" fontId="5"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5" fillId="5" borderId="0" xfId="0" applyFont="1" applyFill="1" applyAlignment="1" applyProtection="1">
      <alignment horizontal="center" vertical="top"/>
    </xf>
    <xf numFmtId="1" fontId="5" fillId="5" borderId="0" xfId="0" applyNumberFormat="1" applyFont="1" applyFill="1" applyBorder="1" applyAlignment="1" applyProtection="1">
      <alignment horizontal="center"/>
    </xf>
    <xf numFmtId="0" fontId="5" fillId="4" borderId="0" xfId="0" applyFont="1" applyFill="1" applyBorder="1" applyAlignment="1" applyProtection="1">
      <alignment horizontal="center" wrapText="1"/>
    </xf>
    <xf numFmtId="0" fontId="5" fillId="5" borderId="0" xfId="0" applyFont="1" applyFill="1" applyAlignment="1" applyProtection="1">
      <alignment horizontal="center" wrapText="1"/>
    </xf>
    <xf numFmtId="0" fontId="19" fillId="3" borderId="0" xfId="0" applyFont="1" applyFill="1" applyBorder="1" applyAlignment="1" applyProtection="1">
      <alignment vertical="center" wrapText="1" readingOrder="1"/>
    </xf>
    <xf numFmtId="165" fontId="19" fillId="3" borderId="0" xfId="2" applyFont="1" applyFill="1" applyBorder="1" applyAlignment="1" applyProtection="1">
      <alignment horizontal="center" vertical="center" wrapText="1" readingOrder="1"/>
    </xf>
    <xf numFmtId="165" fontId="19" fillId="0" borderId="0" xfId="2" applyFont="1" applyFill="1" applyBorder="1" applyAlignment="1" applyProtection="1">
      <alignment horizontal="center" vertical="center" wrapText="1" readingOrder="1"/>
    </xf>
    <xf numFmtId="0" fontId="19" fillId="7" borderId="0" xfId="0" applyFont="1" applyFill="1" applyBorder="1" applyAlignment="1" applyProtection="1">
      <alignment vertical="center" wrapText="1" readingOrder="1"/>
    </xf>
    <xf numFmtId="165" fontId="19" fillId="7" borderId="0" xfId="2" applyFont="1" applyFill="1" applyBorder="1" applyAlignment="1" applyProtection="1">
      <alignment horizontal="center" vertical="center" wrapText="1" readingOrder="1"/>
    </xf>
    <xf numFmtId="0" fontId="21" fillId="0" borderId="0" xfId="0" applyFont="1" applyFill="1" applyBorder="1" applyAlignment="1" applyProtection="1">
      <alignment wrapText="1"/>
    </xf>
    <xf numFmtId="0" fontId="17" fillId="0" borderId="0" xfId="0" applyFont="1" applyProtection="1"/>
    <xf numFmtId="0" fontId="13" fillId="9" borderId="0" xfId="1" applyFont="1" applyFill="1" applyAlignment="1" applyProtection="1">
      <alignment vertical="center" wrapText="1"/>
    </xf>
    <xf numFmtId="0" fontId="0" fillId="0" borderId="0" xfId="0" applyFill="1" applyAlignment="1" applyProtection="1">
      <alignment wrapText="1"/>
      <protection locked="0"/>
    </xf>
    <xf numFmtId="0" fontId="0" fillId="0" borderId="0" xfId="0" applyFill="1" applyProtection="1">
      <protection locked="0"/>
    </xf>
    <xf numFmtId="168" fontId="16" fillId="10" borderId="3" xfId="0" applyNumberFormat="1" applyFont="1" applyFill="1" applyBorder="1" applyAlignment="1" applyProtection="1">
      <alignment vertical="center"/>
      <protection locked="0"/>
    </xf>
    <xf numFmtId="168" fontId="16" fillId="10" borderId="3" xfId="0" applyNumberFormat="1" applyFont="1" applyFill="1" applyBorder="1" applyAlignment="1" applyProtection="1">
      <alignment horizontal="right" vertical="center"/>
      <protection locked="0"/>
    </xf>
    <xf numFmtId="169" fontId="16" fillId="10" borderId="3" xfId="0" applyNumberFormat="1" applyFont="1" applyFill="1" applyBorder="1" applyAlignment="1" applyProtection="1">
      <alignment vertical="center"/>
      <protection locked="0"/>
    </xf>
    <xf numFmtId="169" fontId="16" fillId="10" borderId="3" xfId="0" applyNumberFormat="1" applyFont="1" applyFill="1" applyBorder="1" applyAlignment="1" applyProtection="1">
      <alignment horizontal="right" vertical="center"/>
      <protection locked="0"/>
    </xf>
    <xf numFmtId="169" fontId="16" fillId="10" borderId="3" xfId="3" applyNumberFormat="1" applyFont="1" applyFill="1" applyBorder="1" applyAlignment="1" applyProtection="1">
      <alignment vertical="center"/>
      <protection locked="0"/>
    </xf>
    <xf numFmtId="164" fontId="16" fillId="10" borderId="4" xfId="3" applyNumberFormat="1" applyFont="1" applyFill="1" applyBorder="1" applyAlignment="1" applyProtection="1">
      <alignment vertical="center" wrapText="1"/>
      <protection locked="0"/>
    </xf>
    <xf numFmtId="0" fontId="16" fillId="10" borderId="4" xfId="3" applyFont="1" applyFill="1" applyBorder="1" applyAlignment="1" applyProtection="1">
      <alignment vertical="center" wrapText="1"/>
      <protection locked="0"/>
    </xf>
    <xf numFmtId="0" fontId="16" fillId="10" borderId="5" xfId="3" applyFont="1" applyFill="1" applyBorder="1" applyAlignment="1" applyProtection="1">
      <alignment vertical="center" wrapText="1"/>
      <protection locked="0"/>
    </xf>
    <xf numFmtId="168" fontId="16" fillId="10" borderId="3" xfId="3" applyNumberFormat="1" applyFont="1" applyFill="1" applyBorder="1" applyAlignment="1" applyProtection="1">
      <alignment horizontal="right" vertical="center"/>
      <protection locked="0"/>
    </xf>
    <xf numFmtId="169" fontId="16" fillId="10" borderId="3" xfId="3" applyNumberFormat="1" applyFont="1" applyFill="1" applyBorder="1" applyAlignment="1" applyProtection="1">
      <alignment horizontal="right" vertical="center"/>
      <protection locked="0"/>
    </xf>
    <xf numFmtId="0" fontId="16" fillId="10" borderId="4" xfId="0" applyFont="1" applyFill="1" applyBorder="1" applyAlignment="1" applyProtection="1">
      <alignment wrapText="1"/>
      <protection locked="0"/>
    </xf>
    <xf numFmtId="49" fontId="16" fillId="10" borderId="3" xfId="0" applyNumberFormat="1" applyFont="1" applyFill="1" applyBorder="1" applyAlignment="1" applyProtection="1">
      <alignment horizontal="left" vertical="center" wrapText="1"/>
      <protection locked="0"/>
    </xf>
    <xf numFmtId="168" fontId="16" fillId="10" borderId="3" xfId="0" applyNumberFormat="1" applyFont="1" applyFill="1" applyBorder="1" applyAlignment="1" applyProtection="1">
      <alignment horizontal="left" vertical="center"/>
      <protection locked="0"/>
    </xf>
    <xf numFmtId="164" fontId="16" fillId="10" borderId="4"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wrapText="1" readingOrder="1"/>
    </xf>
    <xf numFmtId="0" fontId="15" fillId="10" borderId="2" xfId="0" applyFont="1" applyFill="1" applyBorder="1" applyAlignment="1" applyProtection="1">
      <alignment horizontal="left" vertical="center" wrapText="1" readingOrder="1"/>
      <protection locked="0"/>
    </xf>
    <xf numFmtId="0" fontId="14" fillId="0" borderId="6" xfId="0" applyFont="1" applyBorder="1" applyAlignment="1" applyProtection="1">
      <alignment horizontal="left" vertical="center"/>
    </xf>
    <xf numFmtId="0" fontId="23" fillId="2" borderId="0" xfId="0" applyFont="1" applyFill="1" applyBorder="1" applyAlignment="1" applyProtection="1">
      <alignment horizontal="center" vertical="center"/>
    </xf>
    <xf numFmtId="0" fontId="14" fillId="10" borderId="2" xfId="0" applyFont="1" applyFill="1" applyBorder="1" applyAlignment="1" applyProtection="1">
      <alignment horizontal="left" vertical="center" wrapText="1" readingOrder="1"/>
      <protection locked="0"/>
    </xf>
    <xf numFmtId="167" fontId="15" fillId="10" borderId="2" xfId="0" applyNumberFormat="1" applyFont="1" applyFill="1" applyBorder="1" applyAlignment="1" applyProtection="1">
      <alignment horizontal="left" vertical="center" wrapText="1" readingOrder="1"/>
      <protection locked="0"/>
    </xf>
    <xf numFmtId="167" fontId="14" fillId="0" borderId="2" xfId="0" applyNumberFormat="1" applyFont="1" applyBorder="1" applyAlignment="1" applyProtection="1">
      <alignment horizontal="left" vertical="center" wrapText="1" readingOrder="1"/>
    </xf>
    <xf numFmtId="0" fontId="36" fillId="3" borderId="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readingOrder="1"/>
    </xf>
    <xf numFmtId="0" fontId="4" fillId="0" borderId="1" xfId="0" applyFont="1" applyFill="1" applyBorder="1" applyAlignment="1" applyProtection="1">
      <alignment horizontal="center" vertical="center" wrapText="1" readingOrder="1"/>
    </xf>
    <xf numFmtId="0" fontId="4" fillId="0" borderId="0" xfId="0" applyFont="1" applyFill="1" applyBorder="1" applyAlignment="1" applyProtection="1">
      <alignment horizontal="center" vertical="center" wrapText="1" readingOrder="1"/>
    </xf>
    <xf numFmtId="0" fontId="6" fillId="0" borderId="1" xfId="0" applyFont="1" applyFill="1" applyBorder="1" applyAlignment="1" applyProtection="1">
      <alignment horizontal="center" vertical="center" wrapText="1" readingOrder="1"/>
    </xf>
    <xf numFmtId="0" fontId="6" fillId="0" borderId="0" xfId="0" applyFont="1" applyFill="1" applyBorder="1" applyAlignment="1" applyProtection="1">
      <alignment horizontal="center" vertical="center" wrapText="1" readingOrder="1"/>
    </xf>
    <xf numFmtId="0" fontId="21" fillId="3" borderId="0" xfId="0" applyFont="1" applyFill="1" applyBorder="1" applyAlignment="1" applyProtection="1">
      <alignment horizontal="center" vertical="center" wrapText="1" readingOrder="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36" fillId="7" borderId="0" xfId="0" applyFont="1" applyFill="1" applyBorder="1" applyAlignment="1" applyProtection="1">
      <alignment horizontal="center" vertical="center" wrapText="1"/>
    </xf>
  </cellXfs>
  <cellStyles count="5">
    <cellStyle name="Currency" xfId="2" builtinId="4"/>
    <cellStyle name="Hyperlink" xfId="1" builtinId="8"/>
    <cellStyle name="Normal" xfId="0" builtinId="0"/>
    <cellStyle name="Normal 2" xfId="3"/>
    <cellStyle name="Normal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61"/>
  <sheetViews>
    <sheetView topLeftCell="A28" zoomScale="85" zoomScaleNormal="85" workbookViewId="0">
      <selection activeCell="A36" sqref="A36"/>
    </sheetView>
  </sheetViews>
  <sheetFormatPr defaultColWidth="0" defaultRowHeight="13.8" zeroHeight="1" x14ac:dyDescent="0.25"/>
  <cols>
    <col min="1" max="1" width="219.33203125" style="72" customWidth="1"/>
    <col min="2" max="2" width="33.33203125" style="71" customWidth="1"/>
    <col min="3" max="16384" width="8.6640625" style="17" hidden="1"/>
  </cols>
  <sheetData>
    <row r="1" spans="1:2" ht="23.25" customHeight="1" x14ac:dyDescent="0.25">
      <c r="A1" s="70" t="s">
        <v>86</v>
      </c>
    </row>
    <row r="2" spans="1:2" ht="33" customHeight="1" x14ac:dyDescent="0.25">
      <c r="A2" s="151" t="s">
        <v>119</v>
      </c>
    </row>
    <row r="3" spans="1:2" ht="17.25" customHeight="1" x14ac:dyDescent="0.25"/>
    <row r="4" spans="1:2" ht="23.25" customHeight="1" x14ac:dyDescent="0.25">
      <c r="A4" s="114" t="s">
        <v>124</v>
      </c>
    </row>
    <row r="5" spans="1:2" ht="17.25" customHeight="1" x14ac:dyDescent="0.25"/>
    <row r="6" spans="1:2" ht="23.25" customHeight="1" x14ac:dyDescent="0.25">
      <c r="A6" s="73" t="s">
        <v>14</v>
      </c>
    </row>
    <row r="7" spans="1:2" ht="17.25" customHeight="1" x14ac:dyDescent="0.25">
      <c r="A7" s="74" t="s">
        <v>16</v>
      </c>
    </row>
    <row r="8" spans="1:2" ht="17.25" customHeight="1" x14ac:dyDescent="0.25">
      <c r="A8" s="75" t="s">
        <v>90</v>
      </c>
    </row>
    <row r="9" spans="1:2" ht="17.25" customHeight="1" x14ac:dyDescent="0.25">
      <c r="A9" s="75"/>
    </row>
    <row r="10" spans="1:2" ht="23.25" customHeight="1" x14ac:dyDescent="0.25">
      <c r="A10" s="73" t="s">
        <v>17</v>
      </c>
      <c r="B10" s="117" t="s">
        <v>128</v>
      </c>
    </row>
    <row r="11" spans="1:2" ht="17.25" customHeight="1" x14ac:dyDescent="0.25">
      <c r="A11" s="76" t="s">
        <v>27</v>
      </c>
    </row>
    <row r="12" spans="1:2" ht="17.25" customHeight="1" x14ac:dyDescent="0.25">
      <c r="A12" s="75" t="s">
        <v>18</v>
      </c>
    </row>
    <row r="13" spans="1:2" ht="17.25" customHeight="1" x14ac:dyDescent="0.25">
      <c r="A13" s="75" t="s">
        <v>19</v>
      </c>
    </row>
    <row r="14" spans="1:2" ht="17.25" customHeight="1" x14ac:dyDescent="0.25">
      <c r="A14" s="77" t="s">
        <v>20</v>
      </c>
    </row>
    <row r="15" spans="1:2" ht="17.25" customHeight="1" x14ac:dyDescent="0.25">
      <c r="A15" s="75" t="s">
        <v>21</v>
      </c>
    </row>
    <row r="16" spans="1:2" ht="17.25" customHeight="1" x14ac:dyDescent="0.25">
      <c r="A16" s="75"/>
    </row>
    <row r="17" spans="1:1" ht="23.25" customHeight="1" x14ac:dyDescent="0.25">
      <c r="A17" s="73" t="s">
        <v>22</v>
      </c>
    </row>
    <row r="18" spans="1:1" ht="17.25" customHeight="1" x14ac:dyDescent="0.25">
      <c r="A18" s="77" t="s">
        <v>10</v>
      </c>
    </row>
    <row r="19" spans="1:1" ht="17.25" customHeight="1" x14ac:dyDescent="0.25">
      <c r="A19" s="77" t="s">
        <v>26</v>
      </c>
    </row>
    <row r="20" spans="1:1" ht="17.25" customHeight="1" x14ac:dyDescent="0.25">
      <c r="A20" s="106" t="s">
        <v>118</v>
      </c>
    </row>
    <row r="21" spans="1:1" ht="17.25" customHeight="1" x14ac:dyDescent="0.25">
      <c r="A21" s="78"/>
    </row>
    <row r="22" spans="1:1" ht="23.25" customHeight="1" x14ac:dyDescent="0.25">
      <c r="A22" s="73" t="s">
        <v>11</v>
      </c>
    </row>
    <row r="23" spans="1:1" ht="17.25" customHeight="1" x14ac:dyDescent="0.25">
      <c r="A23" s="78" t="s">
        <v>85</v>
      </c>
    </row>
    <row r="24" spans="1:1" ht="17.25" customHeight="1" x14ac:dyDescent="0.25">
      <c r="A24" s="78"/>
    </row>
    <row r="25" spans="1:1" ht="23.25" customHeight="1" x14ac:dyDescent="0.25">
      <c r="A25" s="73" t="s">
        <v>54</v>
      </c>
    </row>
    <row r="26" spans="1:1" ht="17.25" customHeight="1" x14ac:dyDescent="0.25">
      <c r="A26" s="79" t="s">
        <v>60</v>
      </c>
    </row>
    <row r="27" spans="1:1" ht="32.25" customHeight="1" x14ac:dyDescent="0.25">
      <c r="A27" s="77" t="s">
        <v>112</v>
      </c>
    </row>
    <row r="28" spans="1:1" ht="17.25" customHeight="1" x14ac:dyDescent="0.25">
      <c r="A28" s="79" t="s">
        <v>55</v>
      </c>
    </row>
    <row r="29" spans="1:1" ht="32.25" customHeight="1" x14ac:dyDescent="0.25">
      <c r="A29" s="77" t="s">
        <v>150</v>
      </c>
    </row>
    <row r="30" spans="1:1" ht="17.25" customHeight="1" x14ac:dyDescent="0.25">
      <c r="A30" s="79" t="s">
        <v>12</v>
      </c>
    </row>
    <row r="31" spans="1:1" ht="17.25" customHeight="1" x14ac:dyDescent="0.25">
      <c r="A31" s="77" t="s">
        <v>56</v>
      </c>
    </row>
    <row r="32" spans="1:1" ht="17.25" customHeight="1" x14ac:dyDescent="0.25">
      <c r="A32" s="79" t="s">
        <v>57</v>
      </c>
    </row>
    <row r="33" spans="1:1" ht="32.25" customHeight="1" x14ac:dyDescent="0.25">
      <c r="A33" s="80" t="s">
        <v>58</v>
      </c>
    </row>
    <row r="34" spans="1:1" ht="32.25" customHeight="1" x14ac:dyDescent="0.25">
      <c r="A34" s="81" t="s">
        <v>23</v>
      </c>
    </row>
    <row r="35" spans="1:1" ht="17.25" customHeight="1" x14ac:dyDescent="0.25">
      <c r="A35" s="79" t="s">
        <v>47</v>
      </c>
    </row>
    <row r="36" spans="1:1" ht="32.25" customHeight="1" x14ac:dyDescent="0.25">
      <c r="A36" s="77" t="s">
        <v>130</v>
      </c>
    </row>
    <row r="37" spans="1:1" ht="32.25" customHeight="1" x14ac:dyDescent="0.25">
      <c r="A37" s="80" t="s">
        <v>25</v>
      </c>
    </row>
    <row r="38" spans="1:1" ht="32.25" customHeight="1" x14ac:dyDescent="0.25">
      <c r="A38" s="77" t="s">
        <v>61</v>
      </c>
    </row>
    <row r="39" spans="1:1" ht="17.25" customHeight="1" x14ac:dyDescent="0.25">
      <c r="A39" s="81"/>
    </row>
    <row r="40" spans="1:1" ht="22.5" customHeight="1" x14ac:dyDescent="0.25">
      <c r="A40" s="73" t="s">
        <v>5</v>
      </c>
    </row>
    <row r="41" spans="1:1" ht="17.25" customHeight="1" x14ac:dyDescent="0.25">
      <c r="A41" s="86" t="s">
        <v>120</v>
      </c>
    </row>
    <row r="42" spans="1:1" ht="17.25" customHeight="1" x14ac:dyDescent="0.25">
      <c r="A42" s="82" t="s">
        <v>68</v>
      </c>
    </row>
    <row r="43" spans="1:1" ht="17.25" customHeight="1" x14ac:dyDescent="0.25">
      <c r="A43" s="83" t="s">
        <v>131</v>
      </c>
    </row>
    <row r="44" spans="1:1" ht="32.25" customHeight="1" x14ac:dyDescent="0.25">
      <c r="A44" s="83" t="s">
        <v>103</v>
      </c>
    </row>
    <row r="45" spans="1:1" ht="32.25" customHeight="1" x14ac:dyDescent="0.25">
      <c r="A45" s="83" t="s">
        <v>69</v>
      </c>
    </row>
    <row r="46" spans="1:1" ht="17.25" customHeight="1" x14ac:dyDescent="0.25">
      <c r="A46" s="84" t="s">
        <v>132</v>
      </c>
    </row>
    <row r="47" spans="1:1" ht="32.25" customHeight="1" x14ac:dyDescent="0.25">
      <c r="A47" s="80" t="s">
        <v>70</v>
      </c>
    </row>
    <row r="48" spans="1:1" ht="32.25" customHeight="1" x14ac:dyDescent="0.25">
      <c r="A48" s="80" t="s">
        <v>62</v>
      </c>
    </row>
    <row r="49" spans="1:1" ht="32.25" customHeight="1" x14ac:dyDescent="0.25">
      <c r="A49" s="83" t="s">
        <v>151</v>
      </c>
    </row>
    <row r="50" spans="1:1" ht="17.25" customHeight="1" x14ac:dyDescent="0.25">
      <c r="A50" s="83" t="s">
        <v>71</v>
      </c>
    </row>
    <row r="51" spans="1:1" ht="17.25" customHeight="1" x14ac:dyDescent="0.25">
      <c r="A51" s="83" t="s">
        <v>24</v>
      </c>
    </row>
    <row r="52" spans="1:1" ht="17.25" customHeight="1" x14ac:dyDescent="0.25">
      <c r="A52" s="83"/>
    </row>
    <row r="53" spans="1:1" ht="22.5" customHeight="1" x14ac:dyDescent="0.25">
      <c r="A53" s="73" t="s">
        <v>59</v>
      </c>
    </row>
    <row r="54" spans="1:1" ht="32.25" customHeight="1" x14ac:dyDescent="0.25">
      <c r="A54" s="151" t="s">
        <v>121</v>
      </c>
    </row>
    <row r="55" spans="1:1" ht="17.25" customHeight="1" x14ac:dyDescent="0.25">
      <c r="A55" s="85" t="s">
        <v>122</v>
      </c>
    </row>
    <row r="56" spans="1:1" ht="17.25" customHeight="1" x14ac:dyDescent="0.25">
      <c r="A56" s="86" t="s">
        <v>75</v>
      </c>
    </row>
    <row r="57" spans="1:1" ht="17.25" customHeight="1" x14ac:dyDescent="0.25">
      <c r="A57" s="106" t="s">
        <v>123</v>
      </c>
    </row>
    <row r="58" spans="1:1" ht="17.25" customHeight="1" x14ac:dyDescent="0.25">
      <c r="A58" s="87" t="s">
        <v>74</v>
      </c>
    </row>
    <row r="59" spans="1:1" x14ac:dyDescent="0.25"/>
    <row r="60" spans="1:1" hidden="1" x14ac:dyDescent="0.25"/>
    <row r="61" spans="1:1" hidden="1" x14ac:dyDescent="0.25">
      <c r="A61" s="88"/>
    </row>
  </sheetData>
  <hyperlinks>
    <hyperlink ref="A20" r:id="rId1"/>
    <hyperlink ref="A41" r:id="rId2"/>
    <hyperlink ref="A55" r:id="rId3"/>
    <hyperlink ref="A56" r:id="rId4" display="mailto:info@data.govt.nz"/>
    <hyperlink ref="A58" r:id="rId5" display="http://www.ssc.govt.nz/ce-expenses-disclosure"/>
    <hyperlink ref="A2" r:id="rId6" display="http://www.ssc.govt.nz/sites/all/files/ce-expense-disclosures-guide-agency-staff-2017.docx"/>
    <hyperlink ref="A54" r:id="rId7" display="http://www.ssc.govt.nz/sites/all/files/ce-expense-disclosures-guide-agency-staff-2017.docx"/>
    <hyperlink ref="A57" r:id="rId8" display="They are posted on agency websites and linked to www.data.govt.nz. See: https://www.data.govt.nz/toolkit/how-do-i-add-or-update-our-chief-executive-expenses/"/>
  </hyperlinks>
  <pageMargins left="0.70866141732283472" right="0.70866141732283472" top="0.74803149606299213" bottom="0.74803149606299213" header="0.31496062992125984" footer="0.31496062992125984"/>
  <pageSetup paperSize="8" scale="89" fitToHeight="0" orientation="landscape" r:id="rId9"/>
  <headerFooter>
    <oddFooter>&amp;LCE Expense Disclosure Workbook 2018&amp;ROranga Tamariki—Ministry for Children</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76"/>
  <sheetViews>
    <sheetView topLeftCell="A7" zoomScaleNormal="100" workbookViewId="0">
      <selection activeCell="G7" sqref="G7"/>
    </sheetView>
  </sheetViews>
  <sheetFormatPr defaultColWidth="0" defaultRowHeight="13.2" zeroHeight="1" x14ac:dyDescent="0.25"/>
  <cols>
    <col min="1" max="1" width="35.6640625" style="17" customWidth="1"/>
    <col min="2" max="2" width="21.5546875" style="17" customWidth="1"/>
    <col min="3" max="3" width="33.5546875" style="17" customWidth="1"/>
    <col min="4" max="4" width="4.44140625" style="17" customWidth="1"/>
    <col min="5" max="5" width="29" style="17" customWidth="1"/>
    <col min="6" max="6" width="19" style="17" customWidth="1"/>
    <col min="7" max="7" width="42" style="17" customWidth="1"/>
    <col min="8" max="11" width="9.109375" style="17" hidden="1" customWidth="1"/>
    <col min="12" max="16384" width="9.109375" style="17" hidden="1"/>
  </cols>
  <sheetData>
    <row r="1" spans="1:11" ht="26.25" customHeight="1" x14ac:dyDescent="0.25">
      <c r="A1" s="171" t="s">
        <v>98</v>
      </c>
      <c r="B1" s="171"/>
      <c r="C1" s="171"/>
      <c r="D1" s="171"/>
      <c r="E1" s="171"/>
      <c r="F1" s="171"/>
      <c r="G1" s="48"/>
      <c r="H1" s="48"/>
      <c r="I1" s="48"/>
      <c r="J1" s="48"/>
      <c r="K1" s="48"/>
    </row>
    <row r="2" spans="1:11" ht="21" customHeight="1" x14ac:dyDescent="0.25">
      <c r="A2" s="4" t="s">
        <v>2</v>
      </c>
      <c r="B2" s="172" t="s">
        <v>168</v>
      </c>
      <c r="C2" s="172"/>
      <c r="D2" s="172"/>
      <c r="E2" s="172"/>
      <c r="F2" s="172"/>
      <c r="G2" s="48"/>
      <c r="H2" s="48"/>
      <c r="I2" s="48"/>
      <c r="J2" s="48"/>
      <c r="K2" s="48"/>
    </row>
    <row r="3" spans="1:11" ht="21" customHeight="1" x14ac:dyDescent="0.25">
      <c r="A3" s="4" t="s">
        <v>99</v>
      </c>
      <c r="B3" s="172" t="s">
        <v>169</v>
      </c>
      <c r="C3" s="172"/>
      <c r="D3" s="172"/>
      <c r="E3" s="172"/>
      <c r="F3" s="172"/>
      <c r="G3" s="48"/>
      <c r="H3" s="48"/>
      <c r="I3" s="48"/>
      <c r="J3" s="48"/>
      <c r="K3" s="48"/>
    </row>
    <row r="4" spans="1:11" ht="21" customHeight="1" x14ac:dyDescent="0.25">
      <c r="A4" s="4" t="s">
        <v>79</v>
      </c>
      <c r="B4" s="173">
        <v>43282</v>
      </c>
      <c r="C4" s="173"/>
      <c r="D4" s="173"/>
      <c r="E4" s="173"/>
      <c r="F4" s="173"/>
      <c r="G4" s="48"/>
      <c r="H4" s="48"/>
      <c r="I4" s="48"/>
      <c r="J4" s="48"/>
      <c r="K4" s="48"/>
    </row>
    <row r="5" spans="1:11" ht="21" customHeight="1" x14ac:dyDescent="0.25">
      <c r="A5" s="4" t="s">
        <v>80</v>
      </c>
      <c r="B5" s="173">
        <v>43646</v>
      </c>
      <c r="C5" s="173"/>
      <c r="D5" s="173"/>
      <c r="E5" s="173"/>
      <c r="F5" s="173"/>
      <c r="G5" s="48"/>
      <c r="H5" s="48"/>
      <c r="I5" s="48"/>
      <c r="J5" s="48"/>
      <c r="K5" s="48"/>
    </row>
    <row r="6" spans="1:11" ht="21" customHeight="1" x14ac:dyDescent="0.25">
      <c r="A6" s="4" t="s">
        <v>104</v>
      </c>
      <c r="B6" s="170" t="str">
        <f>IF(AND(Travel!B7&lt;&gt;A30,Hospitality!B7&lt;&gt;A30,'All other expenses'!B7&lt;&gt;A30,'Gifts and benefits'!B7&lt;&gt;A30),A31,IF(AND(Travel!B7=A30,Hospitality!B7=A30,'All other expenses'!B7=A30,'Gifts and benefits'!B7=A30),A33,A32))</f>
        <v>Data and totals checked on all sheets</v>
      </c>
      <c r="C6" s="170"/>
      <c r="D6" s="170"/>
      <c r="E6" s="170"/>
      <c r="F6" s="170"/>
      <c r="G6" s="36"/>
      <c r="H6" s="48"/>
      <c r="I6" s="48"/>
      <c r="J6" s="48"/>
      <c r="K6" s="48"/>
    </row>
    <row r="7" spans="1:11" ht="21" customHeight="1" x14ac:dyDescent="0.25">
      <c r="A7" s="4" t="s">
        <v>133</v>
      </c>
      <c r="B7" s="169" t="s">
        <v>63</v>
      </c>
      <c r="C7" s="169"/>
      <c r="D7" s="169"/>
      <c r="E7" s="169"/>
      <c r="F7" s="169"/>
      <c r="G7" s="36"/>
      <c r="H7" s="48"/>
      <c r="I7" s="48"/>
      <c r="J7" s="48"/>
      <c r="K7" s="48"/>
    </row>
    <row r="8" spans="1:11" ht="21" customHeight="1" x14ac:dyDescent="0.25">
      <c r="A8" s="4" t="s">
        <v>100</v>
      </c>
      <c r="B8" s="169" t="s">
        <v>261</v>
      </c>
      <c r="C8" s="169"/>
      <c r="D8" s="169"/>
      <c r="E8" s="169"/>
      <c r="F8" s="169"/>
      <c r="G8" s="36"/>
      <c r="H8" s="48"/>
      <c r="I8" s="48"/>
      <c r="J8" s="48"/>
      <c r="K8" s="48"/>
    </row>
    <row r="9" spans="1:11" ht="66.75" customHeight="1" x14ac:dyDescent="0.25">
      <c r="A9" s="168" t="s">
        <v>125</v>
      </c>
      <c r="B9" s="168"/>
      <c r="C9" s="168"/>
      <c r="D9" s="168"/>
      <c r="E9" s="168"/>
      <c r="F9" s="168"/>
      <c r="G9" s="36"/>
      <c r="H9" s="48"/>
      <c r="I9" s="48"/>
      <c r="J9" s="48"/>
      <c r="K9" s="48"/>
    </row>
    <row r="10" spans="1:11" s="150" customFormat="1" ht="36" customHeight="1" x14ac:dyDescent="0.25">
      <c r="A10" s="144" t="s">
        <v>48</v>
      </c>
      <c r="B10" s="145" t="s">
        <v>31</v>
      </c>
      <c r="C10" s="145" t="s">
        <v>65</v>
      </c>
      <c r="D10" s="146"/>
      <c r="E10" s="147" t="s">
        <v>47</v>
      </c>
      <c r="F10" s="148" t="s">
        <v>72</v>
      </c>
      <c r="G10" s="149"/>
      <c r="H10" s="149"/>
      <c r="I10" s="149"/>
      <c r="J10" s="149"/>
      <c r="K10" s="149"/>
    </row>
    <row r="11" spans="1:11" ht="27.75" customHeight="1" x14ac:dyDescent="0.3">
      <c r="A11" s="11" t="s">
        <v>84</v>
      </c>
      <c r="B11" s="99">
        <f>B15+B16+B17</f>
        <v>23910.99</v>
      </c>
      <c r="C11" s="107" t="str">
        <f>IF(Travel!B6="",A34,Travel!B6)</f>
        <v>Figures exclude GST</v>
      </c>
      <c r="D11" s="8"/>
      <c r="E11" s="11" t="s">
        <v>95</v>
      </c>
      <c r="F11" s="58">
        <f>'Gifts and benefits'!C17</f>
        <v>6</v>
      </c>
      <c r="G11" s="49"/>
      <c r="H11" s="49"/>
      <c r="I11" s="49"/>
      <c r="J11" s="49"/>
      <c r="K11" s="49"/>
    </row>
    <row r="12" spans="1:11" ht="27.75" customHeight="1" x14ac:dyDescent="0.3">
      <c r="A12" s="11" t="s">
        <v>12</v>
      </c>
      <c r="B12" s="99">
        <f>Hospitality!B13</f>
        <v>0</v>
      </c>
      <c r="C12" s="107" t="str">
        <f>IF(Hospitality!B6="",A34,Hospitality!B6)</f>
        <v>Figures exclude GST</v>
      </c>
      <c r="D12" s="8"/>
      <c r="E12" s="11" t="s">
        <v>96</v>
      </c>
      <c r="F12" s="58">
        <f>'Gifts and benefits'!C18</f>
        <v>6</v>
      </c>
      <c r="G12" s="49"/>
      <c r="H12" s="49"/>
      <c r="I12" s="49"/>
      <c r="J12" s="49"/>
      <c r="K12" s="49"/>
    </row>
    <row r="13" spans="1:11" ht="27.75" customHeight="1" x14ac:dyDescent="0.25">
      <c r="A13" s="11" t="s">
        <v>30</v>
      </c>
      <c r="B13" s="99">
        <f>'All other expenses'!B23</f>
        <v>841.89999999999986</v>
      </c>
      <c r="C13" s="107" t="str">
        <f>IF('All other expenses'!B6="",A34,'All other expenses'!B6)</f>
        <v>Figures exclude GST</v>
      </c>
      <c r="D13" s="8"/>
      <c r="E13" s="11" t="s">
        <v>97</v>
      </c>
      <c r="F13" s="58">
        <f>'Gifts and benefits'!C19</f>
        <v>0</v>
      </c>
      <c r="G13" s="48"/>
      <c r="H13" s="48"/>
      <c r="I13" s="48"/>
      <c r="J13" s="48"/>
      <c r="K13" s="48"/>
    </row>
    <row r="14" spans="1:11" ht="12.75" customHeight="1" x14ac:dyDescent="0.25">
      <c r="A14" s="10"/>
      <c r="B14" s="100"/>
      <c r="C14" s="108"/>
      <c r="D14" s="59"/>
      <c r="E14" s="8"/>
      <c r="F14" s="60"/>
      <c r="G14" s="28"/>
      <c r="H14" s="28"/>
      <c r="I14" s="28"/>
      <c r="J14" s="28"/>
      <c r="K14" s="28"/>
    </row>
    <row r="15" spans="1:11" ht="27.75" customHeight="1" x14ac:dyDescent="0.25">
      <c r="A15" s="12" t="s">
        <v>45</v>
      </c>
      <c r="B15" s="101">
        <f>Travel!B24</f>
        <v>1887.4299999999998</v>
      </c>
      <c r="C15" s="109" t="str">
        <f>C11</f>
        <v>Figures exclude GST</v>
      </c>
      <c r="D15" s="8"/>
      <c r="E15" s="8"/>
      <c r="F15" s="60"/>
      <c r="G15" s="48"/>
      <c r="H15" s="48"/>
      <c r="I15" s="48"/>
      <c r="J15" s="48"/>
      <c r="K15" s="48"/>
    </row>
    <row r="16" spans="1:11" ht="27.75" customHeight="1" x14ac:dyDescent="0.25">
      <c r="A16" s="12" t="s">
        <v>91</v>
      </c>
      <c r="B16" s="101">
        <f>Travel!B99</f>
        <v>20586.52</v>
      </c>
      <c r="C16" s="109" t="str">
        <f>C11</f>
        <v>Figures exclude GST</v>
      </c>
      <c r="D16" s="61"/>
      <c r="E16" s="8"/>
      <c r="F16" s="62"/>
      <c r="G16" s="48"/>
      <c r="H16" s="48"/>
      <c r="I16" s="48"/>
      <c r="J16" s="48"/>
      <c r="K16" s="48"/>
    </row>
    <row r="17" spans="1:11" ht="27.75" customHeight="1" x14ac:dyDescent="0.25">
      <c r="A17" s="12" t="s">
        <v>46</v>
      </c>
      <c r="B17" s="101">
        <f>Travel!B140</f>
        <v>1437.0400000000002</v>
      </c>
      <c r="C17" s="109" t="str">
        <f>C11</f>
        <v>Figures exclude GST</v>
      </c>
      <c r="D17" s="8"/>
      <c r="E17" s="8"/>
      <c r="F17" s="62"/>
      <c r="G17" s="48"/>
      <c r="H17" s="48"/>
      <c r="I17" s="48"/>
      <c r="J17" s="48"/>
      <c r="K17" s="48"/>
    </row>
    <row r="18" spans="1:11" ht="27.75" customHeight="1" x14ac:dyDescent="0.25">
      <c r="A18" s="29"/>
      <c r="B18" s="24"/>
      <c r="C18" s="29"/>
      <c r="D18" s="7"/>
      <c r="E18" s="7"/>
      <c r="F18" s="63"/>
      <c r="G18" s="64"/>
      <c r="H18" s="64"/>
      <c r="I18" s="64"/>
      <c r="J18" s="64"/>
      <c r="K18" s="64"/>
    </row>
    <row r="19" spans="1:11" x14ac:dyDescent="0.25">
      <c r="A19" s="54" t="s">
        <v>8</v>
      </c>
      <c r="B19" s="27"/>
      <c r="C19" s="28"/>
      <c r="D19" s="29"/>
      <c r="E19" s="29"/>
      <c r="F19" s="29"/>
      <c r="G19" s="29"/>
      <c r="H19" s="29"/>
      <c r="I19" s="29"/>
      <c r="J19" s="29"/>
      <c r="K19" s="29"/>
    </row>
    <row r="20" spans="1:11" x14ac:dyDescent="0.25">
      <c r="A20" s="25" t="s">
        <v>9</v>
      </c>
      <c r="B20" s="55"/>
      <c r="C20" s="55"/>
      <c r="D20" s="28"/>
      <c r="E20" s="28"/>
      <c r="F20" s="28"/>
      <c r="G20" s="29"/>
      <c r="H20" s="29"/>
      <c r="I20" s="29"/>
      <c r="J20" s="29"/>
      <c r="K20" s="29"/>
    </row>
    <row r="21" spans="1:11" ht="12.6" customHeight="1" x14ac:dyDescent="0.25">
      <c r="A21" s="25" t="s">
        <v>66</v>
      </c>
      <c r="B21" s="55"/>
      <c r="C21" s="55"/>
      <c r="D21" s="22"/>
      <c r="E21" s="29"/>
      <c r="F21" s="29"/>
      <c r="G21" s="29"/>
      <c r="H21" s="29"/>
      <c r="I21" s="29"/>
      <c r="J21" s="29"/>
      <c r="K21" s="29"/>
    </row>
    <row r="22" spans="1:11" ht="12.6" customHeight="1" x14ac:dyDescent="0.25">
      <c r="A22" s="25" t="s">
        <v>81</v>
      </c>
      <c r="B22" s="55"/>
      <c r="C22" s="55"/>
      <c r="D22" s="22"/>
      <c r="E22" s="29"/>
      <c r="F22" s="29"/>
      <c r="G22" s="29"/>
      <c r="H22" s="29"/>
      <c r="I22" s="29"/>
      <c r="J22" s="29"/>
      <c r="K22" s="29"/>
    </row>
    <row r="23" spans="1:11" ht="12.6" customHeight="1" x14ac:dyDescent="0.25">
      <c r="A23" s="25" t="s">
        <v>101</v>
      </c>
      <c r="B23" s="55"/>
      <c r="C23" s="55"/>
      <c r="D23" s="22"/>
      <c r="E23" s="29"/>
      <c r="F23" s="29"/>
      <c r="G23" s="29"/>
      <c r="H23" s="29"/>
      <c r="I23" s="29"/>
      <c r="J23" s="29"/>
      <c r="K23" s="29"/>
    </row>
    <row r="24" spans="1:11" x14ac:dyDescent="0.25">
      <c r="A24" s="42"/>
      <c r="B24" s="29"/>
      <c r="C24" s="29"/>
      <c r="D24" s="29"/>
      <c r="E24" s="29"/>
      <c r="F24" s="48"/>
      <c r="G24" s="48"/>
      <c r="H24" s="48"/>
      <c r="I24" s="48"/>
      <c r="J24" s="48"/>
      <c r="K24" s="48"/>
    </row>
    <row r="25" spans="1:11" hidden="1" x14ac:dyDescent="0.25">
      <c r="A25" s="15" t="s">
        <v>141</v>
      </c>
      <c r="B25" s="16"/>
      <c r="C25" s="16"/>
      <c r="D25" s="16"/>
      <c r="E25" s="16"/>
      <c r="F25" s="16"/>
      <c r="G25" s="48"/>
      <c r="H25" s="48"/>
      <c r="I25" s="48"/>
      <c r="J25" s="48"/>
      <c r="K25" s="48"/>
    </row>
    <row r="26" spans="1:11" ht="12.75" hidden="1" customHeight="1" x14ac:dyDescent="0.25">
      <c r="A26" s="14" t="s">
        <v>157</v>
      </c>
      <c r="B26" s="6"/>
      <c r="C26" s="6"/>
      <c r="D26" s="14"/>
      <c r="E26" s="14"/>
      <c r="F26" s="14"/>
      <c r="G26" s="48"/>
      <c r="H26" s="48"/>
      <c r="I26" s="48"/>
      <c r="J26" s="48"/>
      <c r="K26" s="48"/>
    </row>
    <row r="27" spans="1:11" hidden="1" x14ac:dyDescent="0.25">
      <c r="A27" s="13" t="s">
        <v>64</v>
      </c>
      <c r="B27" s="13"/>
      <c r="C27" s="13"/>
      <c r="D27" s="13"/>
      <c r="E27" s="13"/>
      <c r="F27" s="13"/>
      <c r="G27" s="48"/>
      <c r="H27" s="48"/>
      <c r="I27" s="48"/>
      <c r="J27" s="48"/>
      <c r="K27" s="48"/>
    </row>
    <row r="28" spans="1:11" hidden="1" x14ac:dyDescent="0.25">
      <c r="A28" s="13" t="s">
        <v>28</v>
      </c>
      <c r="B28" s="13"/>
      <c r="C28" s="13"/>
      <c r="D28" s="13"/>
      <c r="E28" s="13"/>
      <c r="F28" s="13"/>
      <c r="G28" s="48"/>
      <c r="H28" s="48"/>
      <c r="I28" s="48"/>
      <c r="J28" s="48"/>
      <c r="K28" s="48"/>
    </row>
    <row r="29" spans="1:11" hidden="1" x14ac:dyDescent="0.25">
      <c r="A29" s="14" t="s">
        <v>115</v>
      </c>
      <c r="B29" s="14"/>
      <c r="C29" s="14"/>
      <c r="D29" s="14"/>
      <c r="E29" s="14"/>
      <c r="F29" s="14"/>
      <c r="G29" s="48"/>
      <c r="H29" s="48"/>
      <c r="I29" s="48"/>
      <c r="J29" s="48"/>
      <c r="K29" s="48"/>
    </row>
    <row r="30" spans="1:11" hidden="1" x14ac:dyDescent="0.25">
      <c r="A30" s="14" t="s">
        <v>116</v>
      </c>
      <c r="B30" s="14"/>
      <c r="C30" s="14"/>
      <c r="D30" s="14"/>
      <c r="E30" s="14"/>
      <c r="F30" s="14"/>
      <c r="G30" s="48"/>
      <c r="H30" s="48"/>
      <c r="I30" s="48"/>
      <c r="J30" s="48"/>
      <c r="K30" s="48"/>
    </row>
    <row r="31" spans="1:11" hidden="1" x14ac:dyDescent="0.25">
      <c r="A31" s="13" t="s">
        <v>106</v>
      </c>
      <c r="B31" s="13"/>
      <c r="C31" s="13"/>
      <c r="D31" s="13"/>
      <c r="E31" s="13"/>
      <c r="F31" s="13"/>
      <c r="G31" s="48"/>
      <c r="H31" s="48"/>
      <c r="I31" s="48"/>
      <c r="J31" s="48"/>
      <c r="K31" s="48"/>
    </row>
    <row r="32" spans="1:11" hidden="1" x14ac:dyDescent="0.25">
      <c r="A32" s="13" t="s">
        <v>107</v>
      </c>
      <c r="B32" s="13"/>
      <c r="C32" s="13"/>
      <c r="D32" s="13"/>
      <c r="E32" s="13"/>
      <c r="F32" s="13"/>
      <c r="G32" s="48"/>
      <c r="H32" s="48"/>
      <c r="I32" s="48"/>
      <c r="J32" s="48"/>
      <c r="K32" s="48"/>
    </row>
    <row r="33" spans="1:11" hidden="1" x14ac:dyDescent="0.25">
      <c r="A33" s="13" t="s">
        <v>105</v>
      </c>
      <c r="B33" s="13"/>
      <c r="C33" s="13"/>
      <c r="D33" s="13"/>
      <c r="E33" s="13"/>
      <c r="F33" s="13"/>
      <c r="G33" s="48"/>
      <c r="H33" s="48"/>
      <c r="I33" s="48"/>
      <c r="J33" s="48"/>
      <c r="K33" s="48"/>
    </row>
    <row r="34" spans="1:11" hidden="1" x14ac:dyDescent="0.25">
      <c r="A34" s="14" t="s">
        <v>67</v>
      </c>
      <c r="B34" s="14"/>
      <c r="C34" s="14"/>
      <c r="D34" s="14"/>
      <c r="E34" s="14"/>
      <c r="F34" s="14"/>
      <c r="G34" s="48"/>
      <c r="H34" s="48"/>
      <c r="I34" s="48"/>
      <c r="J34" s="48"/>
      <c r="K34" s="48"/>
    </row>
    <row r="35" spans="1:11" hidden="1" x14ac:dyDescent="0.25">
      <c r="A35" s="14" t="s">
        <v>73</v>
      </c>
      <c r="B35" s="14"/>
      <c r="C35" s="14"/>
      <c r="D35" s="14"/>
      <c r="E35" s="14"/>
      <c r="F35" s="14"/>
      <c r="G35" s="48"/>
      <c r="H35" s="48"/>
      <c r="I35" s="48"/>
      <c r="J35" s="48"/>
      <c r="K35" s="48"/>
    </row>
    <row r="36" spans="1:11" hidden="1" x14ac:dyDescent="0.25">
      <c r="A36" s="104" t="s">
        <v>94</v>
      </c>
      <c r="B36" s="103"/>
      <c r="C36" s="103"/>
      <c r="D36" s="103"/>
      <c r="E36" s="103"/>
      <c r="F36" s="103"/>
      <c r="G36" s="48"/>
      <c r="H36" s="48"/>
      <c r="I36" s="48"/>
      <c r="J36" s="48"/>
      <c r="K36" s="48"/>
    </row>
    <row r="37" spans="1:11" hidden="1" x14ac:dyDescent="0.25">
      <c r="A37" s="104" t="s">
        <v>63</v>
      </c>
      <c r="B37" s="103"/>
      <c r="C37" s="103"/>
      <c r="D37" s="103"/>
      <c r="E37" s="103"/>
      <c r="F37" s="103"/>
      <c r="G37" s="48"/>
      <c r="H37" s="48"/>
      <c r="I37" s="48"/>
      <c r="J37" s="48"/>
      <c r="K37" s="48"/>
    </row>
    <row r="38" spans="1:11" hidden="1" x14ac:dyDescent="0.25">
      <c r="A38" s="65" t="s">
        <v>38</v>
      </c>
      <c r="B38" s="5"/>
      <c r="C38" s="5"/>
      <c r="D38" s="5"/>
      <c r="E38" s="5"/>
      <c r="F38" s="5"/>
      <c r="G38" s="48"/>
      <c r="H38" s="48"/>
      <c r="I38" s="48"/>
      <c r="J38" s="48"/>
      <c r="K38" s="48"/>
    </row>
    <row r="39" spans="1:11" hidden="1" x14ac:dyDescent="0.25">
      <c r="A39" s="66" t="s">
        <v>39</v>
      </c>
      <c r="B39" s="5"/>
      <c r="C39" s="5"/>
      <c r="D39" s="5"/>
      <c r="E39" s="5"/>
      <c r="F39" s="5"/>
      <c r="G39" s="48"/>
      <c r="H39" s="48"/>
      <c r="I39" s="48"/>
      <c r="J39" s="48"/>
      <c r="K39" s="48"/>
    </row>
    <row r="40" spans="1:11" hidden="1" x14ac:dyDescent="0.25">
      <c r="A40" s="66" t="s">
        <v>41</v>
      </c>
      <c r="B40" s="5"/>
      <c r="C40" s="5"/>
      <c r="D40" s="5"/>
      <c r="E40" s="5"/>
      <c r="F40" s="5"/>
      <c r="G40" s="48"/>
      <c r="H40" s="48"/>
      <c r="I40" s="48"/>
      <c r="J40" s="48"/>
      <c r="K40" s="48"/>
    </row>
    <row r="41" spans="1:11" hidden="1" x14ac:dyDescent="0.25">
      <c r="A41" s="66" t="s">
        <v>40</v>
      </c>
      <c r="B41" s="5"/>
      <c r="C41" s="5"/>
      <c r="D41" s="5"/>
      <c r="E41" s="5"/>
      <c r="F41" s="5"/>
      <c r="G41" s="48"/>
      <c r="H41" s="48"/>
      <c r="I41" s="48"/>
      <c r="J41" s="48"/>
      <c r="K41" s="48"/>
    </row>
    <row r="42" spans="1:11" hidden="1" x14ac:dyDescent="0.25">
      <c r="A42" s="66" t="s">
        <v>42</v>
      </c>
      <c r="B42" s="5"/>
      <c r="C42" s="5"/>
      <c r="D42" s="5"/>
      <c r="E42" s="5"/>
      <c r="F42" s="5"/>
      <c r="G42" s="48"/>
      <c r="H42" s="48"/>
      <c r="I42" s="48"/>
      <c r="J42" s="48"/>
      <c r="K42" s="48"/>
    </row>
    <row r="43" spans="1:11" hidden="1" x14ac:dyDescent="0.25">
      <c r="A43" s="66" t="s">
        <v>43</v>
      </c>
      <c r="B43" s="5"/>
      <c r="C43" s="5"/>
      <c r="D43" s="5"/>
      <c r="E43" s="5"/>
      <c r="F43" s="5"/>
      <c r="G43" s="48"/>
      <c r="H43" s="48"/>
      <c r="I43" s="48"/>
      <c r="J43" s="48"/>
      <c r="K43" s="48"/>
    </row>
    <row r="44" spans="1:11" hidden="1" x14ac:dyDescent="0.25">
      <c r="A44" s="105" t="s">
        <v>36</v>
      </c>
      <c r="B44" s="103"/>
      <c r="C44" s="103"/>
      <c r="D44" s="103"/>
      <c r="E44" s="103"/>
      <c r="F44" s="103"/>
      <c r="G44" s="48"/>
      <c r="H44" s="48"/>
      <c r="I44" s="48"/>
      <c r="J44" s="48"/>
      <c r="K44" s="48"/>
    </row>
    <row r="45" spans="1:11" hidden="1" x14ac:dyDescent="0.25">
      <c r="A45" s="103" t="s">
        <v>34</v>
      </c>
      <c r="B45" s="103"/>
      <c r="C45" s="103"/>
      <c r="D45" s="103"/>
      <c r="E45" s="103"/>
      <c r="F45" s="103"/>
      <c r="G45" s="48"/>
      <c r="H45" s="48"/>
      <c r="I45" s="48"/>
      <c r="J45" s="48"/>
      <c r="K45" s="48"/>
    </row>
    <row r="46" spans="1:11" hidden="1" x14ac:dyDescent="0.25">
      <c r="A46" s="67">
        <v>-20000</v>
      </c>
      <c r="B46" s="5"/>
      <c r="C46" s="5"/>
      <c r="D46" s="5"/>
      <c r="E46" s="5"/>
      <c r="F46" s="5"/>
      <c r="G46" s="48"/>
      <c r="H46" s="48"/>
      <c r="I46" s="48"/>
      <c r="J46" s="48"/>
      <c r="K46" s="48"/>
    </row>
    <row r="47" spans="1:11" ht="26.4" hidden="1" x14ac:dyDescent="0.25">
      <c r="A47" s="138" t="s">
        <v>138</v>
      </c>
      <c r="B47" s="103"/>
      <c r="C47" s="103"/>
      <c r="D47" s="103"/>
      <c r="E47" s="103"/>
      <c r="F47" s="103"/>
      <c r="G47" s="48"/>
      <c r="H47" s="48"/>
      <c r="I47" s="48"/>
      <c r="J47" s="48"/>
      <c r="K47" s="48"/>
    </row>
    <row r="48" spans="1:11" ht="26.4" hidden="1" x14ac:dyDescent="0.25">
      <c r="A48" s="138" t="s">
        <v>137</v>
      </c>
      <c r="B48" s="103"/>
      <c r="C48" s="103"/>
      <c r="D48" s="103"/>
      <c r="E48" s="103"/>
      <c r="F48" s="103"/>
      <c r="G48" s="48"/>
      <c r="H48" s="48"/>
      <c r="I48" s="48"/>
      <c r="J48" s="48"/>
      <c r="K48" s="48"/>
    </row>
    <row r="49" spans="1:11" ht="26.4" hidden="1" x14ac:dyDescent="0.25">
      <c r="A49" s="139" t="s">
        <v>139</v>
      </c>
      <c r="B49" s="5"/>
      <c r="C49" s="5"/>
      <c r="D49" s="5"/>
      <c r="E49" s="5"/>
      <c r="F49" s="5"/>
      <c r="G49" s="48"/>
      <c r="H49" s="48"/>
      <c r="I49" s="48"/>
      <c r="J49" s="48"/>
      <c r="K49" s="48"/>
    </row>
    <row r="50" spans="1:11" ht="26.4" hidden="1" x14ac:dyDescent="0.25">
      <c r="A50" s="139" t="s">
        <v>113</v>
      </c>
      <c r="B50" s="5"/>
      <c r="C50" s="5"/>
      <c r="D50" s="5"/>
      <c r="E50" s="5"/>
      <c r="F50" s="5"/>
      <c r="G50" s="48"/>
      <c r="H50" s="48"/>
      <c r="I50" s="48"/>
      <c r="J50" s="48"/>
      <c r="K50" s="48"/>
    </row>
    <row r="51" spans="1:11" ht="39.6" hidden="1" x14ac:dyDescent="0.25">
      <c r="A51" s="139" t="s">
        <v>114</v>
      </c>
      <c r="B51" s="129"/>
      <c r="C51" s="129"/>
      <c r="D51" s="137"/>
      <c r="E51" s="68"/>
      <c r="F51" s="68"/>
      <c r="G51" s="48"/>
      <c r="H51" s="48"/>
      <c r="I51" s="48"/>
      <c r="J51" s="48"/>
      <c r="K51" s="48"/>
    </row>
    <row r="52" spans="1:11" hidden="1" x14ac:dyDescent="0.25">
      <c r="A52" s="134" t="s">
        <v>117</v>
      </c>
      <c r="B52" s="135"/>
      <c r="C52" s="135"/>
      <c r="D52" s="128"/>
      <c r="E52" s="69"/>
      <c r="F52" s="69" t="b">
        <v>1</v>
      </c>
      <c r="G52" s="48"/>
      <c r="H52" s="48"/>
      <c r="I52" s="48"/>
      <c r="J52" s="48"/>
      <c r="K52" s="48"/>
    </row>
    <row r="53" spans="1:11" hidden="1" x14ac:dyDescent="0.25">
      <c r="A53" s="136" t="s">
        <v>140</v>
      </c>
      <c r="B53" s="134"/>
      <c r="C53" s="134"/>
      <c r="D53" s="134"/>
      <c r="E53" s="69"/>
      <c r="F53" s="69" t="b">
        <v>0</v>
      </c>
      <c r="G53" s="48"/>
      <c r="H53" s="48"/>
      <c r="I53" s="48"/>
      <c r="J53" s="48"/>
      <c r="K53" s="48"/>
    </row>
    <row r="54" spans="1:11" hidden="1" x14ac:dyDescent="0.25">
      <c r="A54" s="140"/>
      <c r="B54" s="130">
        <f>COUNT(Travel!B12:B23)</f>
        <v>11</v>
      </c>
      <c r="C54" s="130"/>
      <c r="D54" s="130">
        <f>COUNTIF(Travel!D12:D23,"*")</f>
        <v>11</v>
      </c>
      <c r="E54" s="131"/>
      <c r="F54" s="131" t="b">
        <f>MIN(B54,D54)=MAX(B54,D54)</f>
        <v>1</v>
      </c>
      <c r="G54" s="48"/>
      <c r="H54" s="48"/>
      <c r="I54" s="48"/>
      <c r="J54" s="48"/>
      <c r="K54" s="48"/>
    </row>
    <row r="55" spans="1:11" hidden="1" x14ac:dyDescent="0.25">
      <c r="A55" s="140" t="s">
        <v>111</v>
      </c>
      <c r="B55" s="130">
        <f>COUNT(Travel!B28:B98)</f>
        <v>71</v>
      </c>
      <c r="C55" s="130"/>
      <c r="D55" s="130">
        <f>COUNTIF(Travel!D28:D98,"*")</f>
        <v>71</v>
      </c>
      <c r="E55" s="131"/>
      <c r="F55" s="131" t="b">
        <f>MIN(B55,D55)=MAX(B55,D55)</f>
        <v>1</v>
      </c>
    </row>
    <row r="56" spans="1:11" hidden="1" x14ac:dyDescent="0.25">
      <c r="A56" s="141"/>
      <c r="B56" s="130">
        <f>COUNT(Travel!B103:B139)</f>
        <v>37</v>
      </c>
      <c r="C56" s="130"/>
      <c r="D56" s="130">
        <f>COUNTIF(Travel!D103:D139,"*")</f>
        <v>37</v>
      </c>
      <c r="E56" s="131"/>
      <c r="F56" s="131" t="b">
        <f>MIN(B56,D56)=MAX(B56,D56)</f>
        <v>1</v>
      </c>
    </row>
    <row r="57" spans="1:11" hidden="1" x14ac:dyDescent="0.25">
      <c r="A57" s="142" t="s">
        <v>109</v>
      </c>
      <c r="B57" s="132">
        <f>COUNT(Hospitality!B11:B12)</f>
        <v>0</v>
      </c>
      <c r="C57" s="132"/>
      <c r="D57" s="132">
        <f>COUNTIF(Hospitality!D11:D12,"*")</f>
        <v>0</v>
      </c>
      <c r="E57" s="133"/>
      <c r="F57" s="133" t="b">
        <f>MIN(B57,D57)=MAX(B57,D57)</f>
        <v>1</v>
      </c>
    </row>
    <row r="58" spans="1:11" hidden="1" x14ac:dyDescent="0.25">
      <c r="A58" s="143" t="s">
        <v>110</v>
      </c>
      <c r="B58" s="131">
        <f>COUNT('All other expenses'!B11:B22)</f>
        <v>12</v>
      </c>
      <c r="C58" s="131"/>
      <c r="D58" s="131">
        <f>COUNTIF('All other expenses'!D11:D22,"*")</f>
        <v>12</v>
      </c>
      <c r="E58" s="131"/>
      <c r="F58" s="131" t="b">
        <f>MIN(B58,D58)=MAX(B58,D58)</f>
        <v>1</v>
      </c>
    </row>
    <row r="59" spans="1:11" hidden="1" x14ac:dyDescent="0.25">
      <c r="A59" s="142" t="s">
        <v>108</v>
      </c>
      <c r="B59" s="132">
        <f>COUNTIF('Gifts and benefits'!B11:B16,"*")</f>
        <v>6</v>
      </c>
      <c r="C59" s="132">
        <f>COUNTIF('Gifts and benefits'!C11:C16,"*")</f>
        <v>6</v>
      </c>
      <c r="D59" s="132"/>
      <c r="E59" s="132">
        <f>COUNTA('Gifts and benefits'!E11:E16)</f>
        <v>6</v>
      </c>
      <c r="F59" s="133" t="b">
        <f>MIN(B59,C59,E59)=MAX(B59,C59,E59)</f>
        <v>1</v>
      </c>
    </row>
    <row r="60" spans="1:11" x14ac:dyDescent="0.25"/>
    <row r="61" spans="1:11" hidden="1" x14ac:dyDescent="0.25"/>
    <row r="62" spans="1:11" hidden="1" x14ac:dyDescent="0.25"/>
    <row r="63" spans="1:11" hidden="1" x14ac:dyDescent="0.25"/>
    <row r="64" spans="1: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formatCells="0" insertRows="0" deleteRows="0"/>
  <mergeCells count="9">
    <mergeCell ref="A9:F9"/>
    <mergeCell ref="B7:F7"/>
    <mergeCell ref="B6:F6"/>
    <mergeCell ref="A1:F1"/>
    <mergeCell ref="B2:F2"/>
    <mergeCell ref="B3:F3"/>
    <mergeCell ref="B4:F4"/>
    <mergeCell ref="B5:F5"/>
    <mergeCell ref="B8:F8"/>
  </mergeCells>
  <dataValidations xWindow="1359" yWindow="492"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ageMargins left="0.70866141732283472" right="0.70866141732283472" top="0.74803149606299213" bottom="0.74803149606299213" header="0.31496062992125984" footer="0.31496062992125984"/>
  <pageSetup paperSize="8" fitToHeight="0" orientation="landscape" r:id="rId1"/>
  <headerFooter>
    <oddFooter>&amp;LCE Expense Disclosure Workbook 2018&amp;ROranga Tamariki—Ministry for Children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M260"/>
  <sheetViews>
    <sheetView topLeftCell="A121" zoomScale="85" zoomScaleNormal="85" workbookViewId="0">
      <selection activeCell="B68" sqref="B68"/>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7.5546875" style="17" customWidth="1"/>
    <col min="7" max="9" width="9.109375" style="17" hidden="1" customWidth="1"/>
    <col min="10" max="13" width="0" style="17" hidden="1" customWidth="1"/>
    <col min="14" max="16384" width="9.109375" style="17" hidden="1"/>
  </cols>
  <sheetData>
    <row r="1" spans="1:6" ht="26.25" customHeight="1" x14ac:dyDescent="0.25">
      <c r="A1" s="171" t="s">
        <v>6</v>
      </c>
      <c r="B1" s="171"/>
      <c r="C1" s="171"/>
      <c r="D1" s="171"/>
      <c r="E1" s="171"/>
      <c r="F1" s="48"/>
    </row>
    <row r="2" spans="1:6" ht="21" customHeight="1" x14ac:dyDescent="0.25">
      <c r="A2" s="4" t="s">
        <v>2</v>
      </c>
      <c r="B2" s="174" t="str">
        <f>'Summary and sign-off'!B2:F2</f>
        <v>Oranga Tamariki—Ministry for Children</v>
      </c>
      <c r="C2" s="174"/>
      <c r="D2" s="174"/>
      <c r="E2" s="174"/>
      <c r="F2" s="48"/>
    </row>
    <row r="3" spans="1:6" ht="21" customHeight="1" x14ac:dyDescent="0.25">
      <c r="A3" s="4" t="s">
        <v>3</v>
      </c>
      <c r="B3" s="174" t="str">
        <f>'Summary and sign-off'!B3:F3</f>
        <v>Gráinne Moss</v>
      </c>
      <c r="C3" s="174"/>
      <c r="D3" s="174"/>
      <c r="E3" s="174"/>
      <c r="F3" s="48"/>
    </row>
    <row r="4" spans="1:6" ht="21" customHeight="1" x14ac:dyDescent="0.25">
      <c r="A4" s="4" t="s">
        <v>77</v>
      </c>
      <c r="B4" s="174">
        <f>'Summary and sign-off'!B4:F4</f>
        <v>43282</v>
      </c>
      <c r="C4" s="174"/>
      <c r="D4" s="174"/>
      <c r="E4" s="174"/>
      <c r="F4" s="48"/>
    </row>
    <row r="5" spans="1:6" ht="21" customHeight="1" x14ac:dyDescent="0.25">
      <c r="A5" s="4" t="s">
        <v>78</v>
      </c>
      <c r="B5" s="174">
        <f>'Summary and sign-off'!B5:F5</f>
        <v>43646</v>
      </c>
      <c r="C5" s="174"/>
      <c r="D5" s="174"/>
      <c r="E5" s="174"/>
      <c r="F5" s="48"/>
    </row>
    <row r="6" spans="1:6" ht="21" customHeight="1" x14ac:dyDescent="0.25">
      <c r="A6" s="4" t="s">
        <v>29</v>
      </c>
      <c r="B6" s="169" t="s">
        <v>28</v>
      </c>
      <c r="C6" s="169"/>
      <c r="D6" s="169"/>
      <c r="E6" s="169"/>
      <c r="F6" s="48"/>
    </row>
    <row r="7" spans="1:6" ht="21" customHeight="1" x14ac:dyDescent="0.25">
      <c r="A7" s="4" t="s">
        <v>104</v>
      </c>
      <c r="B7" s="169" t="s">
        <v>116</v>
      </c>
      <c r="C7" s="169"/>
      <c r="D7" s="169"/>
      <c r="E7" s="169"/>
      <c r="F7" s="48"/>
    </row>
    <row r="8" spans="1:6" ht="36" customHeight="1" x14ac:dyDescent="0.25">
      <c r="A8" s="177" t="s">
        <v>4</v>
      </c>
      <c r="B8" s="178"/>
      <c r="C8" s="178"/>
      <c r="D8" s="178"/>
      <c r="E8" s="178"/>
      <c r="F8" s="24"/>
    </row>
    <row r="9" spans="1:6" ht="36" customHeight="1" x14ac:dyDescent="0.25">
      <c r="A9" s="179" t="s">
        <v>142</v>
      </c>
      <c r="B9" s="180"/>
      <c r="C9" s="180"/>
      <c r="D9" s="180"/>
      <c r="E9" s="180"/>
      <c r="F9" s="24"/>
    </row>
    <row r="10" spans="1:6" ht="24.75" customHeight="1" x14ac:dyDescent="0.3">
      <c r="A10" s="176" t="s">
        <v>143</v>
      </c>
      <c r="B10" s="181"/>
      <c r="C10" s="176"/>
      <c r="D10" s="176"/>
      <c r="E10" s="176"/>
      <c r="F10" s="49"/>
    </row>
    <row r="11" spans="1:6" ht="27" customHeight="1" x14ac:dyDescent="0.25">
      <c r="A11" s="37" t="s">
        <v>49</v>
      </c>
      <c r="B11" s="37" t="s">
        <v>144</v>
      </c>
      <c r="C11" s="37" t="s">
        <v>145</v>
      </c>
      <c r="D11" s="37" t="s">
        <v>102</v>
      </c>
      <c r="E11" s="37" t="s">
        <v>76</v>
      </c>
      <c r="F11" s="50"/>
    </row>
    <row r="12" spans="1:6" s="89" customFormat="1" x14ac:dyDescent="0.25">
      <c r="A12" s="156">
        <v>43510</v>
      </c>
      <c r="B12" s="111">
        <v>1375</v>
      </c>
      <c r="C12" s="112" t="s">
        <v>223</v>
      </c>
      <c r="D12" s="112" t="s">
        <v>170</v>
      </c>
      <c r="E12" s="113" t="s">
        <v>183</v>
      </c>
      <c r="F12" s="1"/>
    </row>
    <row r="13" spans="1:6" s="89" customFormat="1" x14ac:dyDescent="0.25">
      <c r="A13" s="156">
        <v>43510</v>
      </c>
      <c r="B13" s="111">
        <v>252.99</v>
      </c>
      <c r="C13" s="112" t="s">
        <v>223</v>
      </c>
      <c r="D13" s="112" t="s">
        <v>206</v>
      </c>
      <c r="E13" s="113" t="s">
        <v>183</v>
      </c>
      <c r="F13" s="1"/>
    </row>
    <row r="14" spans="1:6" s="89" customFormat="1" x14ac:dyDescent="0.25">
      <c r="A14" s="156">
        <v>43510</v>
      </c>
      <c r="B14" s="111">
        <v>32.700000000000003</v>
      </c>
      <c r="C14" s="112" t="s">
        <v>223</v>
      </c>
      <c r="D14" s="112" t="s">
        <v>202</v>
      </c>
      <c r="E14" s="113" t="s">
        <v>183</v>
      </c>
      <c r="F14" s="1"/>
    </row>
    <row r="15" spans="1:6" s="89" customFormat="1" x14ac:dyDescent="0.25">
      <c r="A15" s="156">
        <v>43510</v>
      </c>
      <c r="B15" s="111">
        <v>12.65</v>
      </c>
      <c r="C15" s="112" t="s">
        <v>223</v>
      </c>
      <c r="D15" s="112" t="s">
        <v>202</v>
      </c>
      <c r="E15" s="113" t="s">
        <v>183</v>
      </c>
      <c r="F15" s="1"/>
    </row>
    <row r="16" spans="1:6" s="89" customFormat="1" x14ac:dyDescent="0.25">
      <c r="A16" s="156">
        <v>43510</v>
      </c>
      <c r="B16" s="111">
        <v>23.57</v>
      </c>
      <c r="C16" s="112" t="s">
        <v>223</v>
      </c>
      <c r="D16" s="112" t="s">
        <v>202</v>
      </c>
      <c r="E16" s="113" t="s">
        <v>183</v>
      </c>
      <c r="F16" s="1"/>
    </row>
    <row r="17" spans="1:6" s="89" customFormat="1" x14ac:dyDescent="0.25">
      <c r="A17" s="156">
        <v>43510</v>
      </c>
      <c r="B17" s="111">
        <v>41.5</v>
      </c>
      <c r="C17" s="112" t="s">
        <v>223</v>
      </c>
      <c r="D17" s="112" t="s">
        <v>187</v>
      </c>
      <c r="E17" s="113" t="s">
        <v>175</v>
      </c>
      <c r="F17" s="1"/>
    </row>
    <row r="18" spans="1:6" s="89" customFormat="1" x14ac:dyDescent="0.25">
      <c r="A18" s="156">
        <v>43510</v>
      </c>
      <c r="B18" s="111">
        <v>32.35</v>
      </c>
      <c r="C18" s="112" t="s">
        <v>223</v>
      </c>
      <c r="D18" s="112" t="s">
        <v>184</v>
      </c>
      <c r="E18" s="113" t="s">
        <v>175</v>
      </c>
      <c r="F18" s="1"/>
    </row>
    <row r="19" spans="1:6" s="89" customFormat="1" x14ac:dyDescent="0.25">
      <c r="A19" s="156">
        <v>43510</v>
      </c>
      <c r="B19" s="111">
        <v>32.35</v>
      </c>
      <c r="C19" s="112" t="s">
        <v>223</v>
      </c>
      <c r="D19" s="112" t="s">
        <v>218</v>
      </c>
      <c r="E19" s="113" t="s">
        <v>175</v>
      </c>
      <c r="F19" s="1"/>
    </row>
    <row r="20" spans="1:6" s="89" customFormat="1" x14ac:dyDescent="0.25">
      <c r="A20" s="156">
        <v>43614</v>
      </c>
      <c r="B20" s="111">
        <v>28.52</v>
      </c>
      <c r="C20" s="112" t="s">
        <v>212</v>
      </c>
      <c r="D20" s="112" t="s">
        <v>184</v>
      </c>
      <c r="E20" s="113" t="s">
        <v>175</v>
      </c>
      <c r="F20" s="1"/>
    </row>
    <row r="21" spans="1:6" s="89" customFormat="1" x14ac:dyDescent="0.25">
      <c r="A21" s="156">
        <v>43585</v>
      </c>
      <c r="B21" s="111">
        <v>27.1</v>
      </c>
      <c r="C21" s="112" t="s">
        <v>219</v>
      </c>
      <c r="D21" s="112" t="s">
        <v>221</v>
      </c>
      <c r="E21" s="113" t="s">
        <v>220</v>
      </c>
      <c r="F21" s="1"/>
    </row>
    <row r="22" spans="1:6" s="153" customFormat="1" x14ac:dyDescent="0.25">
      <c r="A22" s="156">
        <v>43586</v>
      </c>
      <c r="B22" s="111">
        <v>28.7</v>
      </c>
      <c r="C22" s="112" t="s">
        <v>212</v>
      </c>
      <c r="D22" s="112" t="s">
        <v>218</v>
      </c>
      <c r="E22" s="113" t="s">
        <v>175</v>
      </c>
      <c r="F22" s="152"/>
    </row>
    <row r="23" spans="1:6" s="89" customFormat="1" hidden="1" x14ac:dyDescent="0.25">
      <c r="A23" s="120"/>
      <c r="B23" s="121"/>
      <c r="C23" s="122"/>
      <c r="D23" s="122"/>
      <c r="E23" s="123"/>
      <c r="F23" s="1"/>
    </row>
    <row r="24" spans="1:6" ht="19.5" customHeight="1" x14ac:dyDescent="0.25">
      <c r="A24" s="124" t="s">
        <v>154</v>
      </c>
      <c r="B24" s="125">
        <f>SUM(B12:B23)</f>
        <v>1887.4299999999998</v>
      </c>
      <c r="C24" s="126" t="str">
        <f>IF(SUBTOTAL(3,B12:B23)=SUBTOTAL(103,B12:B23),'Summary and sign-off'!$A$47,'Summary and sign-off'!$A$48)</f>
        <v>Check - there are no hidden rows with data</v>
      </c>
      <c r="D24" s="175" t="str">
        <f>IF('Summary and sign-off'!F54='Summary and sign-off'!F53,'Summary and sign-off'!A50,'Summary and sign-off'!A49)</f>
        <v>Check - each entry provides sufficient information</v>
      </c>
      <c r="E24" s="175"/>
      <c r="F24" s="48"/>
    </row>
    <row r="25" spans="1:6" ht="10.5" customHeight="1" x14ac:dyDescent="0.25">
      <c r="A25" s="29"/>
      <c r="B25" s="24"/>
      <c r="C25" s="29"/>
      <c r="D25" s="29"/>
      <c r="E25" s="29"/>
      <c r="F25" s="29"/>
    </row>
    <row r="26" spans="1:6" ht="24.75" customHeight="1" x14ac:dyDescent="0.3">
      <c r="A26" s="176" t="s">
        <v>92</v>
      </c>
      <c r="B26" s="176"/>
      <c r="C26" s="176"/>
      <c r="D26" s="176"/>
      <c r="E26" s="176"/>
      <c r="F26" s="49"/>
    </row>
    <row r="27" spans="1:6" ht="27" customHeight="1" x14ac:dyDescent="0.25">
      <c r="A27" s="37" t="s">
        <v>49</v>
      </c>
      <c r="B27" s="37" t="s">
        <v>31</v>
      </c>
      <c r="C27" s="37" t="s">
        <v>146</v>
      </c>
      <c r="D27" s="37" t="s">
        <v>102</v>
      </c>
      <c r="E27" s="37" t="s">
        <v>76</v>
      </c>
      <c r="F27" s="50"/>
    </row>
    <row r="28" spans="1:6" s="89" customFormat="1" x14ac:dyDescent="0.25">
      <c r="A28" s="154">
        <v>43283</v>
      </c>
      <c r="B28" s="111">
        <v>235.59</v>
      </c>
      <c r="C28" s="112" t="s">
        <v>227</v>
      </c>
      <c r="D28" s="112" t="s">
        <v>206</v>
      </c>
      <c r="E28" s="113" t="s">
        <v>171</v>
      </c>
      <c r="F28" s="1"/>
    </row>
    <row r="29" spans="1:6" s="89" customFormat="1" x14ac:dyDescent="0.25">
      <c r="A29" s="154">
        <v>43283</v>
      </c>
      <c r="B29" s="111">
        <v>70.3</v>
      </c>
      <c r="C29" s="112" t="s">
        <v>227</v>
      </c>
      <c r="D29" s="112" t="s">
        <v>173</v>
      </c>
      <c r="E29" s="113" t="s">
        <v>171</v>
      </c>
      <c r="F29" s="1"/>
    </row>
    <row r="30" spans="1:6" s="89" customFormat="1" ht="39.6" x14ac:dyDescent="0.25">
      <c r="A30" s="155" t="s">
        <v>235</v>
      </c>
      <c r="B30" s="111">
        <v>197.31</v>
      </c>
      <c r="C30" s="112" t="s">
        <v>238</v>
      </c>
      <c r="D30" s="112" t="s">
        <v>206</v>
      </c>
      <c r="E30" s="113" t="s">
        <v>171</v>
      </c>
      <c r="F30" s="1"/>
    </row>
    <row r="31" spans="1:6" s="89" customFormat="1" ht="39.6" x14ac:dyDescent="0.25">
      <c r="A31" s="155" t="s">
        <v>253</v>
      </c>
      <c r="B31" s="111">
        <v>96.99</v>
      </c>
      <c r="C31" s="112" t="s">
        <v>224</v>
      </c>
      <c r="D31" s="112" t="s">
        <v>173</v>
      </c>
      <c r="E31" s="113" t="s">
        <v>171</v>
      </c>
      <c r="F31" s="1"/>
    </row>
    <row r="32" spans="1:6" s="89" customFormat="1" ht="66" x14ac:dyDescent="0.25">
      <c r="A32" s="154">
        <v>43315</v>
      </c>
      <c r="B32" s="111">
        <v>222.44</v>
      </c>
      <c r="C32" s="112" t="s">
        <v>225</v>
      </c>
      <c r="D32" s="112" t="s">
        <v>170</v>
      </c>
      <c r="E32" s="113" t="s">
        <v>171</v>
      </c>
      <c r="F32" s="1"/>
    </row>
    <row r="33" spans="1:6" s="89" customFormat="1" ht="66" x14ac:dyDescent="0.25">
      <c r="A33" s="154">
        <v>43315</v>
      </c>
      <c r="B33" s="111">
        <v>78.25</v>
      </c>
      <c r="C33" s="112" t="s">
        <v>225</v>
      </c>
      <c r="D33" s="112" t="s">
        <v>173</v>
      </c>
      <c r="E33" s="113" t="s">
        <v>171</v>
      </c>
      <c r="F33" s="1"/>
    </row>
    <row r="34" spans="1:6" s="89" customFormat="1" ht="39.6" x14ac:dyDescent="0.25">
      <c r="A34" s="155" t="s">
        <v>236</v>
      </c>
      <c r="B34" s="111">
        <v>243.8</v>
      </c>
      <c r="C34" s="112" t="s">
        <v>254</v>
      </c>
      <c r="D34" s="112" t="s">
        <v>170</v>
      </c>
      <c r="E34" s="113" t="s">
        <v>199</v>
      </c>
      <c r="F34" s="1"/>
    </row>
    <row r="35" spans="1:6" s="89" customFormat="1" ht="39.6" x14ac:dyDescent="0.25">
      <c r="A35" s="155" t="s">
        <v>236</v>
      </c>
      <c r="B35" s="111">
        <v>170.6</v>
      </c>
      <c r="C35" s="112" t="s">
        <v>254</v>
      </c>
      <c r="D35" s="112" t="s">
        <v>206</v>
      </c>
      <c r="E35" s="113" t="s">
        <v>199</v>
      </c>
      <c r="F35" s="1"/>
    </row>
    <row r="36" spans="1:6" s="89" customFormat="1" ht="39.6" x14ac:dyDescent="0.25">
      <c r="A36" s="155" t="s">
        <v>236</v>
      </c>
      <c r="B36" s="111">
        <v>98.28</v>
      </c>
      <c r="C36" s="112" t="s">
        <v>254</v>
      </c>
      <c r="D36" s="112" t="s">
        <v>173</v>
      </c>
      <c r="E36" s="113" t="s">
        <v>199</v>
      </c>
      <c r="F36" s="1"/>
    </row>
    <row r="37" spans="1:6" s="89" customFormat="1" ht="26.4" x14ac:dyDescent="0.25">
      <c r="A37" s="156">
        <v>43357</v>
      </c>
      <c r="B37" s="111">
        <v>294.83999999999997</v>
      </c>
      <c r="C37" s="112" t="s">
        <v>228</v>
      </c>
      <c r="D37" s="112" t="s">
        <v>170</v>
      </c>
      <c r="E37" s="113" t="s">
        <v>171</v>
      </c>
      <c r="F37" s="1"/>
    </row>
    <row r="38" spans="1:6" s="89" customFormat="1" ht="26.4" x14ac:dyDescent="0.25">
      <c r="A38" s="156">
        <v>43357</v>
      </c>
      <c r="B38" s="111">
        <v>67.650000000000006</v>
      </c>
      <c r="C38" s="112" t="s">
        <v>228</v>
      </c>
      <c r="D38" s="112" t="s">
        <v>173</v>
      </c>
      <c r="E38" s="113" t="s">
        <v>171</v>
      </c>
      <c r="F38" s="1"/>
    </row>
    <row r="39" spans="1:6" s="89" customFormat="1" ht="26.4" x14ac:dyDescent="0.25">
      <c r="A39" s="156">
        <v>43362</v>
      </c>
      <c r="B39" s="111">
        <v>45.25</v>
      </c>
      <c r="C39" s="112" t="s">
        <v>239</v>
      </c>
      <c r="D39" s="112" t="s">
        <v>170</v>
      </c>
      <c r="E39" s="113" t="s">
        <v>171</v>
      </c>
      <c r="F39" s="1"/>
    </row>
    <row r="40" spans="1:6" s="89" customFormat="1" ht="26.4" x14ac:dyDescent="0.25">
      <c r="A40" s="156">
        <v>43362</v>
      </c>
      <c r="B40" s="111">
        <v>54</v>
      </c>
      <c r="C40" s="112" t="s">
        <v>239</v>
      </c>
      <c r="D40" s="112" t="s">
        <v>173</v>
      </c>
      <c r="E40" s="113" t="s">
        <v>171</v>
      </c>
      <c r="F40" s="1"/>
    </row>
    <row r="41" spans="1:6" s="89" customFormat="1" ht="26.4" x14ac:dyDescent="0.25">
      <c r="A41" s="156">
        <v>43364</v>
      </c>
      <c r="B41" s="111">
        <v>445.63</v>
      </c>
      <c r="C41" s="112" t="s">
        <v>229</v>
      </c>
      <c r="D41" s="112" t="s">
        <v>170</v>
      </c>
      <c r="E41" s="113" t="s">
        <v>171</v>
      </c>
      <c r="F41" s="1"/>
    </row>
    <row r="42" spans="1:6" s="89" customFormat="1" ht="26.4" x14ac:dyDescent="0.25">
      <c r="A42" s="156">
        <v>43364</v>
      </c>
      <c r="B42" s="111">
        <v>54</v>
      </c>
      <c r="C42" s="112" t="s">
        <v>229</v>
      </c>
      <c r="D42" s="112" t="s">
        <v>173</v>
      </c>
      <c r="E42" s="113" t="s">
        <v>171</v>
      </c>
      <c r="F42" s="1"/>
    </row>
    <row r="43" spans="1:6" s="89" customFormat="1" ht="26.4" x14ac:dyDescent="0.25">
      <c r="A43" s="157" t="s">
        <v>237</v>
      </c>
      <c r="B43" s="111">
        <f>486.28+71.95+205.26</f>
        <v>763.49</v>
      </c>
      <c r="C43" s="112" t="s">
        <v>207</v>
      </c>
      <c r="D43" s="112" t="s">
        <v>170</v>
      </c>
      <c r="E43" s="113" t="s">
        <v>172</v>
      </c>
    </row>
    <row r="44" spans="1:6" s="89" customFormat="1" ht="26.4" x14ac:dyDescent="0.25">
      <c r="A44" s="157" t="s">
        <v>237</v>
      </c>
      <c r="B44" s="111">
        <v>170.6</v>
      </c>
      <c r="C44" s="112" t="s">
        <v>207</v>
      </c>
      <c r="D44" s="112" t="s">
        <v>206</v>
      </c>
      <c r="E44" s="113" t="s">
        <v>172</v>
      </c>
      <c r="F44" s="1"/>
    </row>
    <row r="45" spans="1:6" s="89" customFormat="1" ht="26.4" x14ac:dyDescent="0.25">
      <c r="A45" s="157" t="s">
        <v>237</v>
      </c>
      <c r="B45" s="111">
        <v>76.47</v>
      </c>
      <c r="C45" s="112" t="s">
        <v>207</v>
      </c>
      <c r="D45" s="112" t="s">
        <v>173</v>
      </c>
      <c r="E45" s="113" t="s">
        <v>172</v>
      </c>
      <c r="F45" s="1"/>
    </row>
    <row r="46" spans="1:6" s="89" customFormat="1" x14ac:dyDescent="0.25">
      <c r="A46" s="156">
        <v>43376</v>
      </c>
      <c r="B46" s="111">
        <f>85.24+183.78</f>
        <v>269.02</v>
      </c>
      <c r="C46" s="164" t="s">
        <v>233</v>
      </c>
      <c r="D46" s="112" t="s">
        <v>170</v>
      </c>
      <c r="E46" s="113" t="s">
        <v>201</v>
      </c>
      <c r="F46" s="1"/>
    </row>
    <row r="47" spans="1:6" s="89" customFormat="1" ht="26.4" x14ac:dyDescent="0.25">
      <c r="A47" s="157" t="s">
        <v>247</v>
      </c>
      <c r="B47" s="111">
        <f>643.01+314.7</f>
        <v>957.71</v>
      </c>
      <c r="C47" s="112" t="s">
        <v>230</v>
      </c>
      <c r="D47" s="112" t="s">
        <v>170</v>
      </c>
      <c r="E47" s="113" t="s">
        <v>171</v>
      </c>
      <c r="F47" s="1"/>
    </row>
    <row r="48" spans="1:6" s="89" customFormat="1" ht="26.4" x14ac:dyDescent="0.25">
      <c r="A48" s="157" t="s">
        <v>247</v>
      </c>
      <c r="B48" s="111">
        <f>314.7+76.47</f>
        <v>391.16999999999996</v>
      </c>
      <c r="C48" s="112" t="s">
        <v>230</v>
      </c>
      <c r="D48" s="112" t="s">
        <v>206</v>
      </c>
      <c r="E48" s="113" t="s">
        <v>171</v>
      </c>
      <c r="F48" s="1"/>
    </row>
    <row r="49" spans="1:6" s="89" customFormat="1" ht="26.4" x14ac:dyDescent="0.25">
      <c r="A49" s="157" t="s">
        <v>247</v>
      </c>
      <c r="B49" s="111">
        <v>69.31</v>
      </c>
      <c r="C49" s="112" t="s">
        <v>230</v>
      </c>
      <c r="D49" s="112" t="s">
        <v>173</v>
      </c>
      <c r="E49" s="113" t="s">
        <v>171</v>
      </c>
      <c r="F49" s="1"/>
    </row>
    <row r="50" spans="1:6" s="89" customFormat="1" ht="26.4" x14ac:dyDescent="0.25">
      <c r="A50" s="156">
        <v>43402</v>
      </c>
      <c r="B50" s="111">
        <v>259.47000000000003</v>
      </c>
      <c r="C50" s="112" t="s">
        <v>213</v>
      </c>
      <c r="D50" s="112" t="s">
        <v>206</v>
      </c>
      <c r="E50" s="113" t="s">
        <v>171</v>
      </c>
      <c r="F50" s="1"/>
    </row>
    <row r="51" spans="1:6" s="89" customFormat="1" ht="26.4" x14ac:dyDescent="0.25">
      <c r="A51" s="156">
        <v>43402</v>
      </c>
      <c r="B51" s="111">
        <v>71.319999999999993</v>
      </c>
      <c r="C51" s="112" t="s">
        <v>213</v>
      </c>
      <c r="D51" s="112" t="s">
        <v>173</v>
      </c>
      <c r="E51" s="113" t="s">
        <v>171</v>
      </c>
      <c r="F51" s="1"/>
    </row>
    <row r="52" spans="1:6" s="89" customFormat="1" x14ac:dyDescent="0.25">
      <c r="A52" s="156">
        <v>43403</v>
      </c>
      <c r="B52" s="111">
        <v>176.46</v>
      </c>
      <c r="C52" s="112" t="s">
        <v>240</v>
      </c>
      <c r="D52" s="112" t="s">
        <v>170</v>
      </c>
      <c r="E52" s="113" t="s">
        <v>180</v>
      </c>
      <c r="F52" s="1"/>
    </row>
    <row r="53" spans="1:6" s="89" customFormat="1" ht="39.6" x14ac:dyDescent="0.25">
      <c r="A53" s="157" t="s">
        <v>248</v>
      </c>
      <c r="B53" s="111">
        <v>845.88</v>
      </c>
      <c r="C53" s="112" t="s">
        <v>231</v>
      </c>
      <c r="D53" s="112" t="s">
        <v>170</v>
      </c>
      <c r="E53" s="113" t="s">
        <v>178</v>
      </c>
      <c r="F53" s="1"/>
    </row>
    <row r="54" spans="1:6" s="89" customFormat="1" ht="39.6" x14ac:dyDescent="0.25">
      <c r="A54" s="157" t="s">
        <v>248</v>
      </c>
      <c r="B54" s="111">
        <v>142.88999999999999</v>
      </c>
      <c r="C54" s="112" t="s">
        <v>231</v>
      </c>
      <c r="D54" s="112" t="s">
        <v>206</v>
      </c>
      <c r="E54" s="113" t="s">
        <v>178</v>
      </c>
      <c r="F54" s="1"/>
    </row>
    <row r="55" spans="1:6" s="89" customFormat="1" ht="39.6" x14ac:dyDescent="0.25">
      <c r="A55" s="157" t="s">
        <v>248</v>
      </c>
      <c r="B55" s="111">
        <v>49.66</v>
      </c>
      <c r="C55" s="112" t="s">
        <v>231</v>
      </c>
      <c r="D55" s="112" t="s">
        <v>173</v>
      </c>
      <c r="E55" s="113" t="s">
        <v>178</v>
      </c>
      <c r="F55" s="1"/>
    </row>
    <row r="56" spans="1:6" s="89" customFormat="1" ht="26.4" x14ac:dyDescent="0.25">
      <c r="A56" s="156">
        <v>43434</v>
      </c>
      <c r="B56" s="111">
        <v>49.66</v>
      </c>
      <c r="C56" s="112" t="s">
        <v>232</v>
      </c>
      <c r="D56" s="112" t="s">
        <v>173</v>
      </c>
      <c r="E56" s="113" t="s">
        <v>180</v>
      </c>
      <c r="F56" s="1"/>
    </row>
    <row r="57" spans="1:6" s="89" customFormat="1" x14ac:dyDescent="0.25">
      <c r="A57" s="157" t="s">
        <v>255</v>
      </c>
      <c r="B57" s="111">
        <v>328.16</v>
      </c>
      <c r="C57" s="112" t="s">
        <v>214</v>
      </c>
      <c r="D57" s="112" t="s">
        <v>170</v>
      </c>
      <c r="E57" s="113" t="s">
        <v>171</v>
      </c>
      <c r="F57" s="1"/>
    </row>
    <row r="58" spans="1:6" s="89" customFormat="1" x14ac:dyDescent="0.25">
      <c r="A58" s="157" t="s">
        <v>255</v>
      </c>
      <c r="B58" s="111">
        <v>309.93</v>
      </c>
      <c r="C58" s="112" t="s">
        <v>214</v>
      </c>
      <c r="D58" s="112" t="s">
        <v>206</v>
      </c>
      <c r="E58" s="113" t="s">
        <v>171</v>
      </c>
      <c r="F58" s="1"/>
    </row>
    <row r="59" spans="1:6" s="89" customFormat="1" x14ac:dyDescent="0.25">
      <c r="A59" s="157" t="s">
        <v>255</v>
      </c>
      <c r="B59" s="111">
        <v>60.26</v>
      </c>
      <c r="C59" s="112" t="s">
        <v>214</v>
      </c>
      <c r="D59" s="112" t="s">
        <v>173</v>
      </c>
      <c r="E59" s="113" t="s">
        <v>171</v>
      </c>
      <c r="F59" s="1"/>
    </row>
    <row r="60" spans="1:6" s="89" customFormat="1" x14ac:dyDescent="0.25">
      <c r="A60" s="156">
        <v>43448</v>
      </c>
      <c r="B60" s="111">
        <f>(432.83+198.82+5)-397.63</f>
        <v>239.01999999999998</v>
      </c>
      <c r="C60" s="112" t="s">
        <v>204</v>
      </c>
      <c r="D60" s="112" t="s">
        <v>170</v>
      </c>
      <c r="E60" s="113" t="s">
        <v>182</v>
      </c>
      <c r="F60" s="1"/>
    </row>
    <row r="61" spans="1:6" s="89" customFormat="1" x14ac:dyDescent="0.25">
      <c r="A61" s="156">
        <v>43453</v>
      </c>
      <c r="B61" s="111">
        <v>456.82</v>
      </c>
      <c r="C61" s="112" t="s">
        <v>190</v>
      </c>
      <c r="D61" s="112" t="s">
        <v>170</v>
      </c>
      <c r="E61" s="113" t="s">
        <v>179</v>
      </c>
      <c r="F61" s="1"/>
    </row>
    <row r="62" spans="1:6" s="89" customFormat="1" x14ac:dyDescent="0.25">
      <c r="A62" s="156">
        <v>43453</v>
      </c>
      <c r="B62" s="111">
        <v>89.15</v>
      </c>
      <c r="C62" s="112" t="s">
        <v>190</v>
      </c>
      <c r="D62" s="112" t="s">
        <v>173</v>
      </c>
      <c r="E62" s="113" t="s">
        <v>179</v>
      </c>
      <c r="F62" s="1"/>
    </row>
    <row r="63" spans="1:6" s="89" customFormat="1" x14ac:dyDescent="0.25">
      <c r="A63" s="157" t="s">
        <v>241</v>
      </c>
      <c r="B63" s="111">
        <f>1168.88+211.47</f>
        <v>1380.3500000000001</v>
      </c>
      <c r="C63" s="112" t="s">
        <v>256</v>
      </c>
      <c r="D63" s="112" t="s">
        <v>170</v>
      </c>
      <c r="E63" s="113" t="s">
        <v>189</v>
      </c>
      <c r="F63" s="1"/>
    </row>
    <row r="64" spans="1:6" s="89" customFormat="1" x14ac:dyDescent="0.25">
      <c r="A64" s="157" t="s">
        <v>241</v>
      </c>
      <c r="B64" s="111">
        <f>694.18+694.18</f>
        <v>1388.36</v>
      </c>
      <c r="C64" s="112" t="s">
        <v>256</v>
      </c>
      <c r="D64" s="112" t="s">
        <v>206</v>
      </c>
      <c r="E64" s="113" t="s">
        <v>189</v>
      </c>
      <c r="F64" s="1"/>
    </row>
    <row r="65" spans="1:6" s="89" customFormat="1" x14ac:dyDescent="0.25">
      <c r="A65" s="157" t="s">
        <v>241</v>
      </c>
      <c r="B65" s="111">
        <v>299.2</v>
      </c>
      <c r="C65" s="112" t="s">
        <v>256</v>
      </c>
      <c r="D65" s="112" t="s">
        <v>173</v>
      </c>
      <c r="E65" s="113" t="s">
        <v>189</v>
      </c>
      <c r="F65" s="1"/>
    </row>
    <row r="66" spans="1:6" s="89" customFormat="1" x14ac:dyDescent="0.25">
      <c r="A66" s="157" t="s">
        <v>241</v>
      </c>
      <c r="B66" s="111">
        <v>12.5</v>
      </c>
      <c r="C66" s="112" t="s">
        <v>186</v>
      </c>
      <c r="D66" s="112" t="s">
        <v>193</v>
      </c>
      <c r="E66" s="113" t="s">
        <v>175</v>
      </c>
      <c r="F66" s="1"/>
    </row>
    <row r="67" spans="1:6" s="89" customFormat="1" x14ac:dyDescent="0.25">
      <c r="A67" s="157" t="s">
        <v>257</v>
      </c>
      <c r="B67" s="111">
        <v>657.24</v>
      </c>
      <c r="C67" s="112" t="s">
        <v>233</v>
      </c>
      <c r="D67" s="112" t="s">
        <v>170</v>
      </c>
      <c r="E67" s="113" t="s">
        <v>171</v>
      </c>
      <c r="F67" s="1"/>
    </row>
    <row r="68" spans="1:6" s="89" customFormat="1" x14ac:dyDescent="0.25">
      <c r="A68" s="157" t="s">
        <v>257</v>
      </c>
      <c r="B68" s="111">
        <f>211.72+7</f>
        <v>218.72</v>
      </c>
      <c r="C68" s="112" t="s">
        <v>233</v>
      </c>
      <c r="D68" s="112" t="s">
        <v>206</v>
      </c>
      <c r="E68" s="113" t="s">
        <v>171</v>
      </c>
      <c r="F68" s="1"/>
    </row>
    <row r="69" spans="1:6" s="89" customFormat="1" x14ac:dyDescent="0.25">
      <c r="A69" s="157" t="s">
        <v>257</v>
      </c>
      <c r="B69" s="111">
        <v>77.69</v>
      </c>
      <c r="C69" s="112" t="s">
        <v>233</v>
      </c>
      <c r="D69" s="112" t="s">
        <v>173</v>
      </c>
      <c r="E69" s="113" t="s">
        <v>171</v>
      </c>
      <c r="F69" s="1"/>
    </row>
    <row r="70" spans="1:6" s="89" customFormat="1" x14ac:dyDescent="0.25">
      <c r="A70" s="157" t="s">
        <v>257</v>
      </c>
      <c r="B70" s="111">
        <v>12.5</v>
      </c>
      <c r="C70" s="112" t="s">
        <v>186</v>
      </c>
      <c r="D70" s="112" t="s">
        <v>193</v>
      </c>
      <c r="E70" s="113" t="s">
        <v>175</v>
      </c>
      <c r="F70" s="1"/>
    </row>
    <row r="71" spans="1:6" s="89" customFormat="1" x14ac:dyDescent="0.25">
      <c r="A71" s="157" t="s">
        <v>258</v>
      </c>
      <c r="B71" s="111">
        <f>294.31+37.26</f>
        <v>331.57</v>
      </c>
      <c r="C71" s="112" t="s">
        <v>215</v>
      </c>
      <c r="D71" s="112" t="s">
        <v>170</v>
      </c>
      <c r="E71" s="113" t="s">
        <v>181</v>
      </c>
      <c r="F71" s="1"/>
    </row>
    <row r="72" spans="1:6" s="89" customFormat="1" x14ac:dyDescent="0.25">
      <c r="A72" s="157" t="s">
        <v>258</v>
      </c>
      <c r="B72" s="111">
        <f>108.7+5.5</f>
        <v>114.2</v>
      </c>
      <c r="C72" s="112" t="s">
        <v>215</v>
      </c>
      <c r="D72" s="112" t="s">
        <v>206</v>
      </c>
      <c r="E72" s="113" t="s">
        <v>181</v>
      </c>
      <c r="F72" s="1"/>
    </row>
    <row r="73" spans="1:6" s="89" customFormat="1" x14ac:dyDescent="0.25">
      <c r="A73" s="157" t="s">
        <v>258</v>
      </c>
      <c r="B73" s="111">
        <v>51.69</v>
      </c>
      <c r="C73" s="112" t="s">
        <v>215</v>
      </c>
      <c r="D73" s="112" t="s">
        <v>173</v>
      </c>
      <c r="E73" s="113" t="s">
        <v>181</v>
      </c>
      <c r="F73" s="1"/>
    </row>
    <row r="74" spans="1:6" s="89" customFormat="1" ht="26.4" x14ac:dyDescent="0.25">
      <c r="A74" s="156">
        <v>43542</v>
      </c>
      <c r="B74" s="111">
        <f>327.87+45+226.38</f>
        <v>599.25</v>
      </c>
      <c r="C74" s="112" t="s">
        <v>259</v>
      </c>
      <c r="D74" s="112" t="s">
        <v>170</v>
      </c>
      <c r="E74" s="113" t="s">
        <v>192</v>
      </c>
      <c r="F74" s="1"/>
    </row>
    <row r="75" spans="1:6" s="89" customFormat="1" x14ac:dyDescent="0.25">
      <c r="A75" s="157" t="s">
        <v>249</v>
      </c>
      <c r="B75" s="111">
        <v>386.67</v>
      </c>
      <c r="C75" s="112" t="s">
        <v>191</v>
      </c>
      <c r="D75" s="112" t="s">
        <v>170</v>
      </c>
      <c r="E75" s="113" t="s">
        <v>171</v>
      </c>
      <c r="F75" s="1"/>
    </row>
    <row r="76" spans="1:6" s="89" customFormat="1" x14ac:dyDescent="0.25">
      <c r="A76" s="157" t="s">
        <v>249</v>
      </c>
      <c r="B76" s="111">
        <v>226.22</v>
      </c>
      <c r="C76" s="112" t="s">
        <v>191</v>
      </c>
      <c r="D76" s="112" t="s">
        <v>206</v>
      </c>
      <c r="E76" s="113" t="s">
        <v>171</v>
      </c>
      <c r="F76" s="1"/>
    </row>
    <row r="77" spans="1:6" s="89" customFormat="1" x14ac:dyDescent="0.25">
      <c r="A77" s="157" t="s">
        <v>249</v>
      </c>
      <c r="B77" s="111">
        <v>56.79</v>
      </c>
      <c r="C77" s="112" t="s">
        <v>191</v>
      </c>
      <c r="D77" s="112" t="s">
        <v>173</v>
      </c>
      <c r="E77" s="113" t="s">
        <v>171</v>
      </c>
      <c r="F77" s="1"/>
    </row>
    <row r="78" spans="1:6" s="89" customFormat="1" x14ac:dyDescent="0.25">
      <c r="A78" s="156">
        <v>43559</v>
      </c>
      <c r="B78" s="111">
        <v>400.83</v>
      </c>
      <c r="C78" s="112" t="s">
        <v>200</v>
      </c>
      <c r="D78" s="112" t="s">
        <v>170</v>
      </c>
      <c r="E78" s="113" t="s">
        <v>201</v>
      </c>
      <c r="F78" s="1"/>
    </row>
    <row r="79" spans="1:6" s="89" customFormat="1" x14ac:dyDescent="0.25">
      <c r="A79" s="156">
        <v>43559</v>
      </c>
      <c r="B79" s="111">
        <v>71.099999999999994</v>
      </c>
      <c r="C79" s="112" t="s">
        <v>200</v>
      </c>
      <c r="D79" s="112" t="s">
        <v>173</v>
      </c>
      <c r="E79" s="113" t="s">
        <v>201</v>
      </c>
      <c r="F79" s="1"/>
    </row>
    <row r="80" spans="1:6" s="89" customFormat="1" x14ac:dyDescent="0.25">
      <c r="A80" s="156">
        <v>43563</v>
      </c>
      <c r="B80" s="111">
        <v>305.02</v>
      </c>
      <c r="C80" s="112" t="s">
        <v>233</v>
      </c>
      <c r="D80" s="112" t="s">
        <v>170</v>
      </c>
      <c r="E80" s="113" t="s">
        <v>172</v>
      </c>
      <c r="F80" s="1"/>
    </row>
    <row r="81" spans="1:6" s="89" customFormat="1" x14ac:dyDescent="0.25">
      <c r="A81" s="156">
        <v>43567</v>
      </c>
      <c r="B81" s="111">
        <f>367.52+240.33</f>
        <v>607.85</v>
      </c>
      <c r="C81" s="112" t="s">
        <v>198</v>
      </c>
      <c r="D81" s="112" t="s">
        <v>170</v>
      </c>
      <c r="E81" s="113" t="s">
        <v>199</v>
      </c>
      <c r="F81" s="1"/>
    </row>
    <row r="82" spans="1:6" s="89" customFormat="1" x14ac:dyDescent="0.25">
      <c r="A82" s="156">
        <v>43567</v>
      </c>
      <c r="B82" s="111">
        <v>69.959999999999994</v>
      </c>
      <c r="C82" s="112" t="s">
        <v>198</v>
      </c>
      <c r="D82" s="112" t="s">
        <v>173</v>
      </c>
      <c r="E82" s="113" t="s">
        <v>199</v>
      </c>
      <c r="F82" s="1"/>
    </row>
    <row r="83" spans="1:6" s="89" customFormat="1" ht="26.4" x14ac:dyDescent="0.25">
      <c r="A83" s="157" t="s">
        <v>250</v>
      </c>
      <c r="B83" s="111">
        <v>1093.2</v>
      </c>
      <c r="C83" s="112" t="s">
        <v>209</v>
      </c>
      <c r="D83" s="112" t="s">
        <v>170</v>
      </c>
      <c r="E83" s="113" t="s">
        <v>171</v>
      </c>
      <c r="F83" s="1"/>
    </row>
    <row r="84" spans="1:6" s="89" customFormat="1" ht="26.4" x14ac:dyDescent="0.25">
      <c r="A84" s="157" t="s">
        <v>250</v>
      </c>
      <c r="B84" s="111">
        <v>203.39</v>
      </c>
      <c r="C84" s="112" t="s">
        <v>209</v>
      </c>
      <c r="D84" s="112" t="s">
        <v>206</v>
      </c>
      <c r="E84" s="113" t="s">
        <v>171</v>
      </c>
      <c r="F84" s="1"/>
    </row>
    <row r="85" spans="1:6" s="89" customFormat="1" ht="26.4" x14ac:dyDescent="0.25">
      <c r="A85" s="157" t="s">
        <v>250</v>
      </c>
      <c r="B85" s="111">
        <v>65.760000000000005</v>
      </c>
      <c r="C85" s="112" t="s">
        <v>209</v>
      </c>
      <c r="D85" s="112" t="s">
        <v>173</v>
      </c>
      <c r="E85" s="113" t="s">
        <v>171</v>
      </c>
      <c r="F85" s="1"/>
    </row>
    <row r="86" spans="1:6" s="89" customFormat="1" x14ac:dyDescent="0.25">
      <c r="A86" s="157" t="s">
        <v>251</v>
      </c>
      <c r="B86" s="111">
        <f>258.18+218.96</f>
        <v>477.14</v>
      </c>
      <c r="C86" s="112" t="s">
        <v>210</v>
      </c>
      <c r="D86" s="112" t="s">
        <v>170</v>
      </c>
      <c r="E86" s="113" t="s">
        <v>171</v>
      </c>
      <c r="F86" s="1"/>
    </row>
    <row r="87" spans="1:6" s="89" customFormat="1" x14ac:dyDescent="0.25">
      <c r="A87" s="157" t="s">
        <v>251</v>
      </c>
      <c r="B87" s="111">
        <v>208.61</v>
      </c>
      <c r="C87" s="112" t="s">
        <v>210</v>
      </c>
      <c r="D87" s="112" t="s">
        <v>206</v>
      </c>
      <c r="E87" s="113" t="s">
        <v>171</v>
      </c>
      <c r="F87" s="1"/>
    </row>
    <row r="88" spans="1:6" s="89" customFormat="1" x14ac:dyDescent="0.25">
      <c r="A88" s="157" t="s">
        <v>251</v>
      </c>
      <c r="B88" s="111">
        <v>46.8</v>
      </c>
      <c r="C88" s="112" t="s">
        <v>210</v>
      </c>
      <c r="D88" s="112" t="s">
        <v>173</v>
      </c>
      <c r="E88" s="113" t="s">
        <v>171</v>
      </c>
      <c r="F88" s="1"/>
    </row>
    <row r="89" spans="1:6" s="89" customFormat="1" x14ac:dyDescent="0.25">
      <c r="A89" s="156">
        <v>43598</v>
      </c>
      <c r="B89" s="111">
        <v>248.45</v>
      </c>
      <c r="C89" s="112" t="s">
        <v>233</v>
      </c>
      <c r="D89" s="112" t="s">
        <v>170</v>
      </c>
      <c r="E89" s="113" t="s">
        <v>171</v>
      </c>
      <c r="F89" s="1"/>
    </row>
    <row r="90" spans="1:6" s="89" customFormat="1" x14ac:dyDescent="0.25">
      <c r="A90" s="156">
        <v>43598</v>
      </c>
      <c r="B90" s="111">
        <v>69</v>
      </c>
      <c r="C90" s="112" t="s">
        <v>233</v>
      </c>
      <c r="D90" s="112" t="s">
        <v>173</v>
      </c>
      <c r="E90" s="113" t="s">
        <v>171</v>
      </c>
      <c r="F90" s="1"/>
    </row>
    <row r="91" spans="1:6" s="89" customFormat="1" x14ac:dyDescent="0.25">
      <c r="A91" s="157" t="s">
        <v>252</v>
      </c>
      <c r="B91" s="111">
        <f>10+428.83</f>
        <v>438.83</v>
      </c>
      <c r="C91" s="112" t="s">
        <v>242</v>
      </c>
      <c r="D91" s="112" t="s">
        <v>170</v>
      </c>
      <c r="E91" s="113" t="s">
        <v>192</v>
      </c>
      <c r="F91" s="1"/>
    </row>
    <row r="92" spans="1:6" s="89" customFormat="1" x14ac:dyDescent="0.25">
      <c r="A92" s="157" t="s">
        <v>252</v>
      </c>
      <c r="B92" s="111">
        <v>162.52000000000001</v>
      </c>
      <c r="C92" s="112" t="s">
        <v>242</v>
      </c>
      <c r="D92" s="112" t="s">
        <v>206</v>
      </c>
      <c r="E92" s="113" t="s">
        <v>217</v>
      </c>
      <c r="F92" s="1"/>
    </row>
    <row r="93" spans="1:6" s="89" customFormat="1" x14ac:dyDescent="0.25">
      <c r="A93" s="157" t="s">
        <v>252</v>
      </c>
      <c r="B93" s="111">
        <f>303.05+5.94</f>
        <v>308.99</v>
      </c>
      <c r="C93" s="112" t="s">
        <v>242</v>
      </c>
      <c r="D93" s="112" t="s">
        <v>206</v>
      </c>
      <c r="E93" s="113" t="s">
        <v>192</v>
      </c>
      <c r="F93" s="1"/>
    </row>
    <row r="94" spans="1:6" s="89" customFormat="1" x14ac:dyDescent="0.25">
      <c r="A94" s="157" t="s">
        <v>252</v>
      </c>
      <c r="B94" s="111">
        <v>207.7</v>
      </c>
      <c r="C94" s="112" t="s">
        <v>242</v>
      </c>
      <c r="D94" s="112" t="s">
        <v>173</v>
      </c>
      <c r="E94" s="113" t="s">
        <v>192</v>
      </c>
      <c r="F94" s="1"/>
    </row>
    <row r="95" spans="1:6" s="89" customFormat="1" ht="26.4" x14ac:dyDescent="0.25">
      <c r="A95" s="156">
        <v>43622</v>
      </c>
      <c r="B95" s="111">
        <v>508.32</v>
      </c>
      <c r="C95" s="112" t="s">
        <v>234</v>
      </c>
      <c r="D95" s="112" t="s">
        <v>170</v>
      </c>
      <c r="E95" s="113" t="s">
        <v>192</v>
      </c>
      <c r="F95" s="1"/>
    </row>
    <row r="96" spans="1:6" s="89" customFormat="1" x14ac:dyDescent="0.25">
      <c r="A96" s="156">
        <v>43628</v>
      </c>
      <c r="B96" s="111">
        <v>558.53</v>
      </c>
      <c r="C96" s="112" t="s">
        <v>216</v>
      </c>
      <c r="D96" s="112" t="s">
        <v>170</v>
      </c>
      <c r="E96" s="113" t="s">
        <v>171</v>
      </c>
      <c r="F96" s="1"/>
    </row>
    <row r="97" spans="1:6" s="89" customFormat="1" x14ac:dyDescent="0.25">
      <c r="A97" s="156">
        <v>43628</v>
      </c>
      <c r="B97" s="111">
        <v>61.91</v>
      </c>
      <c r="C97" s="112" t="s">
        <v>216</v>
      </c>
      <c r="D97" s="112" t="s">
        <v>173</v>
      </c>
      <c r="E97" s="113" t="s">
        <v>171</v>
      </c>
      <c r="F97" s="1"/>
    </row>
    <row r="98" spans="1:6" ht="31.2" customHeight="1" x14ac:dyDescent="0.25">
      <c r="A98" s="156">
        <v>43643</v>
      </c>
      <c r="B98" s="111">
        <f>361.8+49.03+97.45</f>
        <v>508.28000000000003</v>
      </c>
      <c r="C98" s="112" t="s">
        <v>262</v>
      </c>
      <c r="D98" s="112" t="s">
        <v>170</v>
      </c>
      <c r="E98" s="113" t="s">
        <v>180</v>
      </c>
      <c r="F98" s="48"/>
    </row>
    <row r="99" spans="1:6" ht="21" customHeight="1" x14ac:dyDescent="0.25">
      <c r="A99" s="124" t="s">
        <v>155</v>
      </c>
      <c r="B99" s="125">
        <f>SUM(B28:B98)</f>
        <v>20586.52</v>
      </c>
      <c r="C99" s="126" t="str">
        <f>IF(SUBTOTAL(3,B28:B98)=SUBTOTAL(103,B28:B98),'Summary and sign-off'!$A$47,'Summary and sign-off'!$A$48)</f>
        <v>Check - there are no hidden rows with data</v>
      </c>
      <c r="D99" s="175" t="str">
        <f>IF('Summary and sign-off'!F55='Summary and sign-off'!F53,'Summary and sign-off'!A50,'Summary and sign-off'!A49)</f>
        <v>Check - each entry provides sufficient information</v>
      </c>
      <c r="E99" s="175"/>
      <c r="F99" s="29"/>
    </row>
    <row r="100" spans="1:6" ht="24.75" customHeight="1" x14ac:dyDescent="0.25">
      <c r="A100" s="29"/>
      <c r="B100" s="24"/>
      <c r="C100" s="29"/>
      <c r="D100" s="29"/>
      <c r="E100" s="29"/>
      <c r="F100" s="48"/>
    </row>
    <row r="101" spans="1:6" ht="27" customHeight="1" x14ac:dyDescent="0.25">
      <c r="A101" s="176" t="s">
        <v>44</v>
      </c>
      <c r="B101" s="176"/>
      <c r="C101" s="176"/>
      <c r="D101" s="176"/>
      <c r="E101" s="176"/>
      <c r="F101" s="51"/>
    </row>
    <row r="102" spans="1:6" s="89" customFormat="1" ht="26.4" x14ac:dyDescent="0.25">
      <c r="A102" s="37" t="s">
        <v>49</v>
      </c>
      <c r="B102" s="37" t="s">
        <v>31</v>
      </c>
      <c r="C102" s="37" t="s">
        <v>147</v>
      </c>
      <c r="D102" s="37" t="s">
        <v>88</v>
      </c>
      <c r="E102" s="37" t="s">
        <v>76</v>
      </c>
      <c r="F102" s="1"/>
    </row>
    <row r="103" spans="1:6" s="89" customFormat="1" x14ac:dyDescent="0.25">
      <c r="A103" s="158">
        <v>43283</v>
      </c>
      <c r="B103" s="159">
        <v>33.909999999999997</v>
      </c>
      <c r="C103" s="160" t="s">
        <v>227</v>
      </c>
      <c r="D103" s="160" t="s">
        <v>176</v>
      </c>
      <c r="E103" s="161" t="s">
        <v>175</v>
      </c>
      <c r="F103" s="1"/>
    </row>
    <row r="104" spans="1:6" s="89" customFormat="1" ht="39.6" x14ac:dyDescent="0.25">
      <c r="A104" s="162" t="s">
        <v>235</v>
      </c>
      <c r="B104" s="159">
        <v>64.260000000000005</v>
      </c>
      <c r="C104" s="160" t="s">
        <v>224</v>
      </c>
      <c r="D104" s="160" t="s">
        <v>176</v>
      </c>
      <c r="E104" s="161" t="s">
        <v>175</v>
      </c>
      <c r="F104" s="1"/>
    </row>
    <row r="105" spans="1:6" s="89" customFormat="1" ht="66" x14ac:dyDescent="0.25">
      <c r="A105" s="158">
        <v>43315</v>
      </c>
      <c r="B105" s="159">
        <v>65.22</v>
      </c>
      <c r="C105" s="160" t="s">
        <v>225</v>
      </c>
      <c r="D105" s="160" t="s">
        <v>176</v>
      </c>
      <c r="E105" s="161" t="s">
        <v>175</v>
      </c>
      <c r="F105" s="1"/>
    </row>
    <row r="106" spans="1:6" s="89" customFormat="1" x14ac:dyDescent="0.25">
      <c r="A106" s="158">
        <v>43320</v>
      </c>
      <c r="B106" s="159">
        <v>11.67</v>
      </c>
      <c r="C106" s="160" t="s">
        <v>243</v>
      </c>
      <c r="D106" s="160" t="s">
        <v>208</v>
      </c>
      <c r="E106" s="161" t="s">
        <v>175</v>
      </c>
      <c r="F106" s="1"/>
    </row>
    <row r="107" spans="1:6" s="89" customFormat="1" ht="39.6" x14ac:dyDescent="0.25">
      <c r="A107" s="162" t="s">
        <v>236</v>
      </c>
      <c r="B107" s="159">
        <v>60</v>
      </c>
      <c r="C107" s="160" t="s">
        <v>226</v>
      </c>
      <c r="D107" s="160" t="s">
        <v>176</v>
      </c>
      <c r="E107" s="161" t="s">
        <v>175</v>
      </c>
      <c r="F107" s="1"/>
    </row>
    <row r="108" spans="1:6" s="89" customFormat="1" ht="26.4" x14ac:dyDescent="0.25">
      <c r="A108" s="158">
        <v>43357</v>
      </c>
      <c r="B108" s="159">
        <v>33.909999999999997</v>
      </c>
      <c r="C108" s="160" t="s">
        <v>228</v>
      </c>
      <c r="D108" s="160" t="s">
        <v>176</v>
      </c>
      <c r="E108" s="161" t="s">
        <v>175</v>
      </c>
      <c r="F108" s="1"/>
    </row>
    <row r="109" spans="1:6" s="89" customFormat="1" ht="26.4" x14ac:dyDescent="0.25">
      <c r="A109" s="158">
        <v>43362</v>
      </c>
      <c r="B109" s="159">
        <v>29.57</v>
      </c>
      <c r="C109" s="160" t="s">
        <v>239</v>
      </c>
      <c r="D109" s="160" t="s">
        <v>176</v>
      </c>
      <c r="E109" s="161" t="s">
        <v>175</v>
      </c>
      <c r="F109" s="1"/>
    </row>
    <row r="110" spans="1:6" s="89" customFormat="1" ht="26.4" x14ac:dyDescent="0.25">
      <c r="A110" s="158">
        <v>43364</v>
      </c>
      <c r="B110" s="159">
        <v>29.57</v>
      </c>
      <c r="C110" s="160" t="s">
        <v>229</v>
      </c>
      <c r="D110" s="160" t="s">
        <v>176</v>
      </c>
      <c r="E110" s="161" t="s">
        <v>175</v>
      </c>
      <c r="F110" s="1"/>
    </row>
    <row r="111" spans="1:6" s="89" customFormat="1" ht="26.4" x14ac:dyDescent="0.25">
      <c r="A111" s="163" t="s">
        <v>237</v>
      </c>
      <c r="B111" s="159">
        <v>65.83</v>
      </c>
      <c r="C111" s="160" t="s">
        <v>207</v>
      </c>
      <c r="D111" s="160" t="s">
        <v>176</v>
      </c>
      <c r="E111" s="161" t="s">
        <v>175</v>
      </c>
      <c r="F111" s="1"/>
    </row>
    <row r="112" spans="1:6" s="89" customFormat="1" x14ac:dyDescent="0.25">
      <c r="A112" s="158">
        <v>43374</v>
      </c>
      <c r="B112" s="159">
        <v>9.57</v>
      </c>
      <c r="C112" s="160" t="s">
        <v>244</v>
      </c>
      <c r="D112" s="160" t="s">
        <v>174</v>
      </c>
      <c r="E112" s="161" t="s">
        <v>175</v>
      </c>
      <c r="F112" s="1"/>
    </row>
    <row r="113" spans="1:6" s="89" customFormat="1" ht="26.4" x14ac:dyDescent="0.25">
      <c r="A113" s="158">
        <v>43391</v>
      </c>
      <c r="B113" s="159">
        <v>59.09</v>
      </c>
      <c r="C113" s="160" t="s">
        <v>230</v>
      </c>
      <c r="D113" s="160" t="s">
        <v>176</v>
      </c>
      <c r="E113" s="161" t="s">
        <v>175</v>
      </c>
      <c r="F113" s="1"/>
    </row>
    <row r="114" spans="1:6" s="89" customFormat="1" ht="26.4" x14ac:dyDescent="0.25">
      <c r="A114" s="158">
        <v>43402</v>
      </c>
      <c r="B114" s="159">
        <v>52.17</v>
      </c>
      <c r="C114" s="160" t="s">
        <v>213</v>
      </c>
      <c r="D114" s="160" t="s">
        <v>176</v>
      </c>
      <c r="E114" s="161" t="s">
        <v>175</v>
      </c>
      <c r="F114" s="1"/>
    </row>
    <row r="115" spans="1:6" s="89" customFormat="1" ht="26.4" x14ac:dyDescent="0.25">
      <c r="A115" s="158">
        <v>43402</v>
      </c>
      <c r="B115" s="159">
        <v>37.04</v>
      </c>
      <c r="C115" s="160" t="s">
        <v>213</v>
      </c>
      <c r="D115" s="160" t="s">
        <v>188</v>
      </c>
      <c r="E115" s="161" t="s">
        <v>171</v>
      </c>
      <c r="F115" s="1"/>
    </row>
    <row r="116" spans="1:6" s="89" customFormat="1" ht="39.6" x14ac:dyDescent="0.25">
      <c r="A116" s="158">
        <v>43419</v>
      </c>
      <c r="B116" s="159">
        <v>52.17</v>
      </c>
      <c r="C116" s="160" t="s">
        <v>231</v>
      </c>
      <c r="D116" s="160" t="s">
        <v>176</v>
      </c>
      <c r="E116" s="161" t="s">
        <v>175</v>
      </c>
      <c r="F116" s="1"/>
    </row>
    <row r="117" spans="1:6" s="89" customFormat="1" ht="26.4" x14ac:dyDescent="0.25">
      <c r="A117" s="158">
        <v>43434</v>
      </c>
      <c r="B117" s="159">
        <v>47.83</v>
      </c>
      <c r="C117" s="160" t="s">
        <v>232</v>
      </c>
      <c r="D117" s="160" t="s">
        <v>176</v>
      </c>
      <c r="E117" s="161" t="s">
        <v>175</v>
      </c>
      <c r="F117" s="1"/>
    </row>
    <row r="118" spans="1:6" s="89" customFormat="1" x14ac:dyDescent="0.25">
      <c r="A118" s="158">
        <v>43439</v>
      </c>
      <c r="B118" s="159">
        <v>26.09</v>
      </c>
      <c r="C118" s="160" t="s">
        <v>214</v>
      </c>
      <c r="D118" s="160" t="s">
        <v>176</v>
      </c>
      <c r="E118" s="161" t="s">
        <v>175</v>
      </c>
      <c r="F118" s="1"/>
    </row>
    <row r="119" spans="1:6" s="89" customFormat="1" x14ac:dyDescent="0.25">
      <c r="A119" s="158">
        <v>43453</v>
      </c>
      <c r="B119" s="159">
        <v>29.94</v>
      </c>
      <c r="C119" s="160" t="s">
        <v>190</v>
      </c>
      <c r="D119" s="160" t="s">
        <v>184</v>
      </c>
      <c r="E119" s="161" t="s">
        <v>175</v>
      </c>
      <c r="F119" s="1"/>
    </row>
    <row r="120" spans="1:6" s="89" customFormat="1" x14ac:dyDescent="0.25">
      <c r="A120" s="158">
        <v>43453</v>
      </c>
      <c r="B120" s="159">
        <v>46.97</v>
      </c>
      <c r="C120" s="160" t="s">
        <v>190</v>
      </c>
      <c r="D120" s="160" t="s">
        <v>185</v>
      </c>
      <c r="E120" s="161" t="s">
        <v>175</v>
      </c>
      <c r="F120" s="1"/>
    </row>
    <row r="121" spans="1:6" s="89" customFormat="1" x14ac:dyDescent="0.25">
      <c r="A121" s="158">
        <v>43503</v>
      </c>
      <c r="B121" s="159">
        <v>44.43</v>
      </c>
      <c r="C121" s="160" t="s">
        <v>194</v>
      </c>
      <c r="D121" s="160" t="s">
        <v>184</v>
      </c>
      <c r="E121" s="161" t="s">
        <v>175</v>
      </c>
      <c r="F121" s="1"/>
    </row>
    <row r="122" spans="1:6" s="89" customFormat="1" x14ac:dyDescent="0.25">
      <c r="A122" s="158">
        <v>43503</v>
      </c>
      <c r="B122" s="159">
        <v>44.43</v>
      </c>
      <c r="C122" s="160" t="s">
        <v>194</v>
      </c>
      <c r="D122" s="160" t="s">
        <v>185</v>
      </c>
      <c r="E122" s="161" t="s">
        <v>175</v>
      </c>
      <c r="F122" s="1"/>
    </row>
    <row r="123" spans="1:6" s="89" customFormat="1" x14ac:dyDescent="0.25">
      <c r="A123" s="158">
        <v>43518</v>
      </c>
      <c r="B123" s="159">
        <v>14.87</v>
      </c>
      <c r="C123" s="160" t="s">
        <v>195</v>
      </c>
      <c r="D123" s="160" t="s">
        <v>196</v>
      </c>
      <c r="E123" s="161" t="s">
        <v>175</v>
      </c>
      <c r="F123" s="1"/>
    </row>
    <row r="124" spans="1:6" s="89" customFormat="1" x14ac:dyDescent="0.25">
      <c r="A124" s="158">
        <v>43518</v>
      </c>
      <c r="B124" s="159">
        <v>12.52</v>
      </c>
      <c r="C124" s="160" t="s">
        <v>195</v>
      </c>
      <c r="D124" s="160" t="s">
        <v>197</v>
      </c>
      <c r="E124" s="161" t="s">
        <v>175</v>
      </c>
      <c r="F124" s="1"/>
    </row>
    <row r="125" spans="1:6" s="89" customFormat="1" x14ac:dyDescent="0.25">
      <c r="A125" s="158">
        <v>43521</v>
      </c>
      <c r="B125" s="159">
        <v>33.909999999999997</v>
      </c>
      <c r="C125" s="160" t="s">
        <v>233</v>
      </c>
      <c r="D125" s="160" t="s">
        <v>203</v>
      </c>
      <c r="E125" s="161" t="s">
        <v>175</v>
      </c>
      <c r="F125" s="1"/>
    </row>
    <row r="126" spans="1:6" s="89" customFormat="1" x14ac:dyDescent="0.25">
      <c r="A126" s="158">
        <v>43531</v>
      </c>
      <c r="B126" s="159">
        <v>57.04</v>
      </c>
      <c r="C126" s="160" t="s">
        <v>215</v>
      </c>
      <c r="D126" s="160" t="s">
        <v>203</v>
      </c>
      <c r="E126" s="161" t="s">
        <v>175</v>
      </c>
      <c r="F126" s="1"/>
    </row>
    <row r="127" spans="1:6" s="153" customFormat="1" ht="26.4" x14ac:dyDescent="0.25">
      <c r="A127" s="158">
        <v>43542</v>
      </c>
      <c r="B127" s="159">
        <v>30.09</v>
      </c>
      <c r="C127" s="112" t="s">
        <v>259</v>
      </c>
      <c r="D127" s="160" t="s">
        <v>184</v>
      </c>
      <c r="E127" s="161" t="s">
        <v>175</v>
      </c>
      <c r="F127" s="152"/>
    </row>
    <row r="128" spans="1:6" s="153" customFormat="1" ht="26.4" x14ac:dyDescent="0.25">
      <c r="A128" s="158">
        <v>43542</v>
      </c>
      <c r="B128" s="159">
        <v>29.57</v>
      </c>
      <c r="C128" s="112" t="s">
        <v>259</v>
      </c>
      <c r="D128" s="160" t="s">
        <v>185</v>
      </c>
      <c r="E128" s="161" t="s">
        <v>175</v>
      </c>
      <c r="F128" s="152"/>
    </row>
    <row r="129" spans="1:6" s="153" customFormat="1" x14ac:dyDescent="0.25">
      <c r="A129" s="158">
        <v>43559</v>
      </c>
      <c r="B129" s="159">
        <v>57.91</v>
      </c>
      <c r="C129" s="160" t="s">
        <v>200</v>
      </c>
      <c r="D129" s="160" t="s">
        <v>176</v>
      </c>
      <c r="E129" s="161" t="s">
        <v>175</v>
      </c>
      <c r="F129" s="152"/>
    </row>
    <row r="130" spans="1:6" s="153" customFormat="1" x14ac:dyDescent="0.25">
      <c r="A130" s="158">
        <v>43567</v>
      </c>
      <c r="B130" s="159">
        <v>41.39</v>
      </c>
      <c r="C130" s="160" t="s">
        <v>245</v>
      </c>
      <c r="D130" s="160" t="s">
        <v>184</v>
      </c>
      <c r="E130" s="161" t="s">
        <v>175</v>
      </c>
      <c r="F130" s="152"/>
    </row>
    <row r="131" spans="1:6" s="153" customFormat="1" ht="26.4" x14ac:dyDescent="0.25">
      <c r="A131" s="158">
        <v>43587</v>
      </c>
      <c r="B131" s="159">
        <v>27.91</v>
      </c>
      <c r="C131" s="160" t="s">
        <v>209</v>
      </c>
      <c r="D131" s="160" t="s">
        <v>176</v>
      </c>
      <c r="E131" s="161" t="s">
        <v>175</v>
      </c>
      <c r="F131" s="152"/>
    </row>
    <row r="132" spans="1:6" s="153" customFormat="1" x14ac:dyDescent="0.25">
      <c r="A132" s="158">
        <v>43594</v>
      </c>
      <c r="B132" s="159">
        <v>33.04</v>
      </c>
      <c r="C132" s="160" t="s">
        <v>205</v>
      </c>
      <c r="D132" s="160" t="s">
        <v>176</v>
      </c>
      <c r="E132" s="161" t="s">
        <v>175</v>
      </c>
      <c r="F132" s="152"/>
    </row>
    <row r="133" spans="1:6" s="153" customFormat="1" x14ac:dyDescent="0.25">
      <c r="A133" s="158">
        <v>43595</v>
      </c>
      <c r="B133" s="159">
        <v>34.78</v>
      </c>
      <c r="C133" s="160" t="s">
        <v>205</v>
      </c>
      <c r="D133" s="160" t="s">
        <v>176</v>
      </c>
      <c r="E133" s="161" t="s">
        <v>175</v>
      </c>
      <c r="F133" s="152"/>
    </row>
    <row r="134" spans="1:6" s="89" customFormat="1" x14ac:dyDescent="0.25">
      <c r="A134" s="158">
        <v>43598</v>
      </c>
      <c r="B134" s="159">
        <v>29.22</v>
      </c>
      <c r="C134" s="160" t="s">
        <v>233</v>
      </c>
      <c r="D134" s="160" t="s">
        <v>184</v>
      </c>
      <c r="E134" s="161" t="s">
        <v>175</v>
      </c>
      <c r="F134" s="1"/>
    </row>
    <row r="135" spans="1:6" s="89" customFormat="1" x14ac:dyDescent="0.25">
      <c r="A135" s="158">
        <v>43600</v>
      </c>
      <c r="B135" s="159">
        <v>43.65</v>
      </c>
      <c r="C135" s="160" t="s">
        <v>211</v>
      </c>
      <c r="D135" s="160" t="s">
        <v>184</v>
      </c>
      <c r="E135" s="161" t="s">
        <v>175</v>
      </c>
      <c r="F135" s="1"/>
    </row>
    <row r="136" spans="1:6" s="89" customFormat="1" x14ac:dyDescent="0.25">
      <c r="A136" s="158">
        <v>43600</v>
      </c>
      <c r="B136" s="159">
        <v>31.3</v>
      </c>
      <c r="C136" s="160" t="s">
        <v>211</v>
      </c>
      <c r="D136" s="160" t="s">
        <v>222</v>
      </c>
      <c r="E136" s="161" t="s">
        <v>192</v>
      </c>
      <c r="F136" s="1"/>
    </row>
    <row r="137" spans="1:6" s="89" customFormat="1" x14ac:dyDescent="0.25">
      <c r="A137" s="158">
        <v>43603</v>
      </c>
      <c r="B137" s="159">
        <v>30.96</v>
      </c>
      <c r="C137" s="160" t="s">
        <v>211</v>
      </c>
      <c r="D137" s="160" t="s">
        <v>184</v>
      </c>
      <c r="E137" s="161" t="s">
        <v>175</v>
      </c>
      <c r="F137" s="1"/>
    </row>
    <row r="138" spans="1:6" s="89" customFormat="1" ht="27" customHeight="1" x14ac:dyDescent="0.25">
      <c r="A138" s="158">
        <v>43622</v>
      </c>
      <c r="B138" s="159">
        <v>52.17</v>
      </c>
      <c r="C138" s="160" t="s">
        <v>234</v>
      </c>
      <c r="D138" s="160" t="s">
        <v>176</v>
      </c>
      <c r="E138" s="161" t="s">
        <v>175</v>
      </c>
      <c r="F138" s="1"/>
    </row>
    <row r="139" spans="1:6" ht="19.2" customHeight="1" x14ac:dyDescent="0.25">
      <c r="A139" s="156">
        <v>43640</v>
      </c>
      <c r="B139" s="111">
        <v>33.04</v>
      </c>
      <c r="C139" s="112" t="s">
        <v>260</v>
      </c>
      <c r="D139" s="112" t="s">
        <v>176</v>
      </c>
      <c r="E139" s="113" t="s">
        <v>175</v>
      </c>
      <c r="F139" s="48"/>
    </row>
    <row r="140" spans="1:6" ht="15" customHeight="1" x14ac:dyDescent="0.25">
      <c r="A140" s="124" t="s">
        <v>152</v>
      </c>
      <c r="B140" s="125">
        <f>SUM(B103:B139)</f>
        <v>1437.0400000000002</v>
      </c>
      <c r="C140" s="126" t="str">
        <f>IF(SUBTOTAL(3,B103:B139)=SUBTOTAL(103,B103:B139),'Summary and sign-off'!$A$47,'Summary and sign-off'!$A$48)</f>
        <v>Check - there are no hidden rows with data</v>
      </c>
      <c r="D140" s="175" t="str">
        <f>IF('Summary and sign-off'!F56='Summary and sign-off'!F53,'Summary and sign-off'!A50,'Summary and sign-off'!A49)</f>
        <v>Check - each entry provides sufficient information</v>
      </c>
      <c r="E140" s="175"/>
      <c r="F140" s="29"/>
    </row>
    <row r="141" spans="1:6" ht="34.5" customHeight="1" x14ac:dyDescent="0.25">
      <c r="A141" s="29"/>
      <c r="B141" s="97"/>
      <c r="C141" s="24"/>
      <c r="D141" s="29"/>
      <c r="E141" s="29"/>
      <c r="F141" s="28"/>
    </row>
    <row r="142" spans="1:6" ht="13.8" x14ac:dyDescent="0.25">
      <c r="A142" s="52" t="s">
        <v>1</v>
      </c>
      <c r="B142" s="98">
        <f>B24+B99+B140</f>
        <v>23910.99</v>
      </c>
      <c r="C142" s="53"/>
      <c r="D142" s="53"/>
      <c r="E142" s="53"/>
      <c r="F142" s="29"/>
    </row>
    <row r="143" spans="1:6" x14ac:dyDescent="0.25">
      <c r="A143" s="29"/>
      <c r="B143" s="24"/>
      <c r="C143" s="29"/>
      <c r="D143" s="29"/>
      <c r="E143" s="29"/>
      <c r="F143" s="29"/>
    </row>
    <row r="144" spans="1:6" ht="12.6" customHeight="1" x14ac:dyDescent="0.25">
      <c r="A144" s="54" t="s">
        <v>8</v>
      </c>
      <c r="B144" s="27"/>
      <c r="C144" s="28"/>
      <c r="D144" s="28"/>
      <c r="E144" s="28"/>
      <c r="F144" s="29"/>
    </row>
    <row r="145" spans="1:6" ht="12.9" customHeight="1" x14ac:dyDescent="0.25">
      <c r="A145" s="25" t="s">
        <v>50</v>
      </c>
      <c r="B145" s="55"/>
      <c r="C145" s="55"/>
      <c r="D145" s="34"/>
      <c r="E145" s="34"/>
      <c r="F145" s="29"/>
    </row>
    <row r="146" spans="1:6" x14ac:dyDescent="0.25">
      <c r="A146" s="33" t="s">
        <v>156</v>
      </c>
      <c r="B146" s="29"/>
      <c r="C146" s="34"/>
      <c r="D146" s="29"/>
      <c r="E146" s="34"/>
      <c r="F146" s="48"/>
    </row>
    <row r="147" spans="1:6" x14ac:dyDescent="0.25">
      <c r="A147" s="33" t="s">
        <v>149</v>
      </c>
      <c r="B147" s="34"/>
      <c r="C147" s="34"/>
      <c r="D147" s="34"/>
      <c r="E147" s="56"/>
      <c r="F147" s="29"/>
    </row>
    <row r="148" spans="1:6" ht="12.9" customHeight="1" x14ac:dyDescent="0.25">
      <c r="A148" s="25" t="s">
        <v>157</v>
      </c>
      <c r="B148" s="27"/>
      <c r="C148" s="28"/>
      <c r="D148" s="28"/>
      <c r="E148" s="28"/>
      <c r="F148" s="29"/>
    </row>
    <row r="149" spans="1:6" x14ac:dyDescent="0.25">
      <c r="A149" s="33" t="s">
        <v>148</v>
      </c>
      <c r="B149" s="29"/>
      <c r="C149" s="34"/>
      <c r="D149" s="29"/>
      <c r="E149" s="34"/>
      <c r="F149" s="48"/>
    </row>
    <row r="150" spans="1:6" x14ac:dyDescent="0.25">
      <c r="A150" s="33" t="s">
        <v>153</v>
      </c>
      <c r="B150" s="34"/>
      <c r="C150" s="34"/>
      <c r="D150" s="34"/>
      <c r="E150" s="56"/>
      <c r="F150" s="48"/>
    </row>
    <row r="151" spans="1:6" x14ac:dyDescent="0.25">
      <c r="A151" s="38" t="s">
        <v>165</v>
      </c>
      <c r="B151" s="38"/>
      <c r="C151" s="38"/>
      <c r="D151" s="38"/>
      <c r="E151" s="56"/>
      <c r="F151" s="48"/>
    </row>
    <row r="152" spans="1:6" hidden="1" x14ac:dyDescent="0.25">
      <c r="A152" s="42"/>
      <c r="B152" s="29"/>
      <c r="C152" s="29"/>
      <c r="D152" s="29"/>
      <c r="E152" s="48"/>
      <c r="F152" s="48"/>
    </row>
    <row r="153" spans="1:6" hidden="1" x14ac:dyDescent="0.25">
      <c r="A153" s="42"/>
      <c r="B153" s="29"/>
      <c r="C153" s="29"/>
      <c r="D153" s="29"/>
      <c r="E153" s="48"/>
    </row>
    <row r="154" spans="1:6" hidden="1" x14ac:dyDescent="0.25"/>
    <row r="155" spans="1:6" hidden="1" x14ac:dyDescent="0.25"/>
    <row r="156" spans="1:6" hidden="1" x14ac:dyDescent="0.25"/>
    <row r="157" spans="1:6" ht="12.75" hidden="1" customHeight="1" x14ac:dyDescent="0.25"/>
    <row r="158" spans="1:6" hidden="1" x14ac:dyDescent="0.25"/>
    <row r="159" spans="1:6" hidden="1" x14ac:dyDescent="0.25"/>
    <row r="160" spans="1:6" hidden="1" x14ac:dyDescent="0.25">
      <c r="F160" s="48"/>
    </row>
    <row r="161" spans="1:6" hidden="1" x14ac:dyDescent="0.25">
      <c r="A161" s="57"/>
      <c r="B161" s="48"/>
      <c r="C161" s="48"/>
      <c r="D161" s="48"/>
      <c r="E161" s="48"/>
      <c r="F161" s="48"/>
    </row>
    <row r="162" spans="1:6" hidden="1" x14ac:dyDescent="0.25">
      <c r="A162" s="57"/>
      <c r="B162" s="48"/>
      <c r="C162" s="48"/>
      <c r="D162" s="48"/>
      <c r="E162" s="48"/>
      <c r="F162" s="48"/>
    </row>
    <row r="163" spans="1:6" hidden="1" x14ac:dyDescent="0.25">
      <c r="A163" s="57"/>
      <c r="B163" s="48"/>
      <c r="C163" s="48"/>
      <c r="D163" s="48"/>
      <c r="E163" s="48"/>
      <c r="F163" s="48"/>
    </row>
    <row r="164" spans="1:6" hidden="1" x14ac:dyDescent="0.25">
      <c r="A164" s="57"/>
      <c r="B164" s="48"/>
      <c r="C164" s="48"/>
      <c r="D164" s="48"/>
      <c r="E164" s="48"/>
      <c r="F164" s="48"/>
    </row>
    <row r="165" spans="1:6" hidden="1" x14ac:dyDescent="0.25">
      <c r="A165" s="57"/>
      <c r="B165" s="48"/>
      <c r="C165" s="48"/>
      <c r="D165" s="48"/>
      <c r="E165" s="48"/>
    </row>
    <row r="166" spans="1:6" hidden="1" x14ac:dyDescent="0.25"/>
    <row r="167" spans="1:6" hidden="1" x14ac:dyDescent="0.25"/>
    <row r="168" spans="1:6" hidden="1" x14ac:dyDescent="0.25"/>
    <row r="169" spans="1:6" hidden="1" x14ac:dyDescent="0.25"/>
    <row r="170" spans="1:6" hidden="1" x14ac:dyDescent="0.25"/>
    <row r="171" spans="1:6" hidden="1" x14ac:dyDescent="0.25"/>
    <row r="172" spans="1:6" x14ac:dyDescent="0.25"/>
    <row r="173" spans="1:6" x14ac:dyDescent="0.25"/>
    <row r="174" spans="1:6" x14ac:dyDescent="0.25"/>
    <row r="175" spans="1:6" x14ac:dyDescent="0.25"/>
    <row r="176" spans="1: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hidden="1" x14ac:dyDescent="0.25"/>
    <row r="201" x14ac:dyDescent="0.25"/>
    <row r="202" x14ac:dyDescent="0.25"/>
    <row r="203" x14ac:dyDescent="0.25"/>
    <row r="204" hidden="1"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sheetData>
  <sheetProtection formatCells="0" formatRows="0" insertColumns="0" insertRows="0" deleteRows="0"/>
  <mergeCells count="15">
    <mergeCell ref="B7:E7"/>
    <mergeCell ref="B5:E5"/>
    <mergeCell ref="D140:E140"/>
    <mergeCell ref="A1:E1"/>
    <mergeCell ref="A26:E26"/>
    <mergeCell ref="A101:E101"/>
    <mergeCell ref="B2:E2"/>
    <mergeCell ref="B3:E3"/>
    <mergeCell ref="B4:E4"/>
    <mergeCell ref="A8:E8"/>
    <mergeCell ref="A9:E9"/>
    <mergeCell ref="B6:E6"/>
    <mergeCell ref="D24:E24"/>
    <mergeCell ref="D99:E99"/>
    <mergeCell ref="A10:E10"/>
  </mergeCells>
  <dataValidations xWindow="165" yWindow="693"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8:A98 A103:A139 A12:A23">
      <formula1>$B$4</formula1>
      <formula2>$B$5</formula2>
    </dataValidation>
    <dataValidation allowBlank="1" showInputMessage="1" showErrorMessage="1" prompt="Insert additional rows as needed:_x000a_- 'right click' on a row number (left of screen)_x000a_- select 'Insert' (this will insert a row above it)" sqref="A102 A27 A11"/>
  </dataValidations>
  <pageMargins left="0.70866141732283472" right="0.70866141732283472" top="0.74803149606299213" bottom="0.74803149606299213" header="0.31496062992125984" footer="0.31496062992125984"/>
  <pageSetup paperSize="8" fitToHeight="0" orientation="landscape" r:id="rId1"/>
  <headerFooter>
    <oddFooter>&amp;LCE Expense Disclosure Workbook 2018&amp;ROranga Tamariki—Ministry for Children</oddFooter>
  </headerFooter>
  <extLst>
    <ext xmlns:x14="http://schemas.microsoft.com/office/spreadsheetml/2009/9/main" uri="{CCE6A557-97BC-4b89-ADB6-D9C93CAAB3DF}">
      <x14:dataValidations xmlns:xm="http://schemas.microsoft.com/office/excel/2006/main" xWindow="165" yWindow="69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B28:B98 B103:B139 B12:B23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52"/>
  <sheetViews>
    <sheetView zoomScale="85" zoomScaleNormal="85" workbookViewId="0">
      <selection activeCell="B11" sqref="A11:XFD11"/>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9.33203125" style="17" customWidth="1"/>
    <col min="7" max="10" width="9.109375" style="17" hidden="1" customWidth="1"/>
    <col min="11" max="13" width="0" style="17" hidden="1" customWidth="1"/>
    <col min="14" max="16384" width="0" style="17" hidden="1"/>
  </cols>
  <sheetData>
    <row r="1" spans="1:6" ht="26.25" customHeight="1" x14ac:dyDescent="0.25">
      <c r="A1" s="171" t="s">
        <v>6</v>
      </c>
      <c r="B1" s="171"/>
      <c r="C1" s="171"/>
      <c r="D1" s="171"/>
      <c r="E1" s="171"/>
      <c r="F1" s="40"/>
    </row>
    <row r="2" spans="1:6" ht="21" customHeight="1" x14ac:dyDescent="0.25">
      <c r="A2" s="4" t="s">
        <v>2</v>
      </c>
      <c r="B2" s="174" t="str">
        <f>'Summary and sign-off'!B2:F2</f>
        <v>Oranga Tamariki—Ministry for Children</v>
      </c>
      <c r="C2" s="174"/>
      <c r="D2" s="174"/>
      <c r="E2" s="174"/>
      <c r="F2" s="40"/>
    </row>
    <row r="3" spans="1:6" ht="21" customHeight="1" x14ac:dyDescent="0.25">
      <c r="A3" s="4" t="s">
        <v>3</v>
      </c>
      <c r="B3" s="174" t="str">
        <f>'Summary and sign-off'!B3:F3</f>
        <v>Gráinne Moss</v>
      </c>
      <c r="C3" s="174"/>
      <c r="D3" s="174"/>
      <c r="E3" s="174"/>
      <c r="F3" s="40"/>
    </row>
    <row r="4" spans="1:6" ht="21" customHeight="1" x14ac:dyDescent="0.25">
      <c r="A4" s="4" t="s">
        <v>77</v>
      </c>
      <c r="B4" s="174">
        <f>'Summary and sign-off'!B4:F4</f>
        <v>43282</v>
      </c>
      <c r="C4" s="174"/>
      <c r="D4" s="174"/>
      <c r="E4" s="174"/>
      <c r="F4" s="40"/>
    </row>
    <row r="5" spans="1:6" ht="21" customHeight="1" x14ac:dyDescent="0.25">
      <c r="A5" s="4" t="s">
        <v>78</v>
      </c>
      <c r="B5" s="174">
        <f>'Summary and sign-off'!B5:F5</f>
        <v>43646</v>
      </c>
      <c r="C5" s="174"/>
      <c r="D5" s="174"/>
      <c r="E5" s="174"/>
      <c r="F5" s="40"/>
    </row>
    <row r="6" spans="1:6" ht="21" customHeight="1" x14ac:dyDescent="0.25">
      <c r="A6" s="4" t="s">
        <v>29</v>
      </c>
      <c r="B6" s="169" t="s">
        <v>28</v>
      </c>
      <c r="C6" s="169"/>
      <c r="D6" s="169"/>
      <c r="E6" s="169"/>
      <c r="F6" s="40"/>
    </row>
    <row r="7" spans="1:6" ht="21" customHeight="1" x14ac:dyDescent="0.25">
      <c r="A7" s="4" t="s">
        <v>104</v>
      </c>
      <c r="B7" s="169" t="s">
        <v>116</v>
      </c>
      <c r="C7" s="169"/>
      <c r="D7" s="169"/>
      <c r="E7" s="169"/>
      <c r="F7" s="40"/>
    </row>
    <row r="8" spans="1:6" ht="35.25" customHeight="1" x14ac:dyDescent="0.3">
      <c r="A8" s="184" t="s">
        <v>158</v>
      </c>
      <c r="B8" s="184"/>
      <c r="C8" s="185"/>
      <c r="D8" s="185"/>
      <c r="E8" s="185"/>
      <c r="F8" s="44"/>
    </row>
    <row r="9" spans="1:6" ht="35.25" customHeight="1" x14ac:dyDescent="0.3">
      <c r="A9" s="182" t="s">
        <v>135</v>
      </c>
      <c r="B9" s="183"/>
      <c r="C9" s="183"/>
      <c r="D9" s="183"/>
      <c r="E9" s="183"/>
      <c r="F9" s="44"/>
    </row>
    <row r="10" spans="1:6" ht="27" customHeight="1" x14ac:dyDescent="0.25">
      <c r="A10" s="37" t="s">
        <v>161</v>
      </c>
      <c r="B10" s="37" t="s">
        <v>31</v>
      </c>
      <c r="C10" s="37" t="s">
        <v>89</v>
      </c>
      <c r="D10" s="37" t="s">
        <v>87</v>
      </c>
      <c r="E10" s="37" t="s">
        <v>76</v>
      </c>
      <c r="F10" s="25"/>
    </row>
    <row r="11" spans="1:6" s="89" customFormat="1" x14ac:dyDescent="0.25">
      <c r="A11" s="110" t="s">
        <v>246</v>
      </c>
      <c r="B11" s="111"/>
      <c r="C11" s="115" t="s">
        <v>246</v>
      </c>
      <c r="D11" s="115"/>
      <c r="E11" s="116"/>
      <c r="F11" s="2"/>
    </row>
    <row r="12" spans="1:6" s="89" customFormat="1" ht="11.25" hidden="1" customHeight="1" x14ac:dyDescent="0.25">
      <c r="A12" s="110"/>
      <c r="B12" s="111"/>
      <c r="C12" s="115"/>
      <c r="D12" s="115"/>
      <c r="E12" s="116"/>
      <c r="F12" s="2"/>
    </row>
    <row r="13" spans="1:6" ht="34.5" customHeight="1" x14ac:dyDescent="0.25">
      <c r="A13" s="90" t="s">
        <v>129</v>
      </c>
      <c r="B13" s="102">
        <f>SUM(B11:B12)</f>
        <v>0</v>
      </c>
      <c r="C13" s="119" t="str">
        <f>IF(SUBTOTAL(3,B11:B12)=SUBTOTAL(103,B11:B12),'Summary and sign-off'!$A$47,'Summary and sign-off'!$A$48)</f>
        <v>Check - there are no hidden rows with data</v>
      </c>
      <c r="D13" s="175" t="str">
        <f>IF('Summary and sign-off'!F57='Summary and sign-off'!F53,'Summary and sign-off'!A50,'Summary and sign-off'!A49)</f>
        <v>Check - each entry provides sufficient information</v>
      </c>
      <c r="E13" s="175"/>
      <c r="F13" s="2"/>
    </row>
    <row r="14" spans="1:6" x14ac:dyDescent="0.25">
      <c r="A14" s="23"/>
      <c r="B14" s="22"/>
      <c r="C14" s="22"/>
      <c r="D14" s="22"/>
      <c r="E14" s="22"/>
      <c r="F14" s="40"/>
    </row>
    <row r="15" spans="1:6" x14ac:dyDescent="0.25">
      <c r="A15" s="23" t="s">
        <v>8</v>
      </c>
      <c r="B15" s="24"/>
      <c r="C15" s="29"/>
      <c r="D15" s="22"/>
      <c r="E15" s="22"/>
      <c r="F15" s="40"/>
    </row>
    <row r="16" spans="1:6" ht="12.75" customHeight="1" x14ac:dyDescent="0.25">
      <c r="A16" s="25" t="s">
        <v>160</v>
      </c>
      <c r="B16" s="25"/>
      <c r="C16" s="25"/>
      <c r="D16" s="25"/>
      <c r="E16" s="25"/>
      <c r="F16" s="40"/>
    </row>
    <row r="17" spans="1:6" x14ac:dyDescent="0.25">
      <c r="A17" s="25" t="s">
        <v>159</v>
      </c>
      <c r="B17" s="33"/>
      <c r="C17" s="45"/>
      <c r="D17" s="46"/>
      <c r="E17" s="46"/>
      <c r="F17" s="40"/>
    </row>
    <row r="18" spans="1:6" x14ac:dyDescent="0.25">
      <c r="A18" s="25" t="s">
        <v>157</v>
      </c>
      <c r="B18" s="27"/>
      <c r="C18" s="28"/>
      <c r="D18" s="28"/>
      <c r="E18" s="28"/>
      <c r="F18" s="29"/>
    </row>
    <row r="19" spans="1:6" x14ac:dyDescent="0.25">
      <c r="A19" s="33" t="s">
        <v>13</v>
      </c>
      <c r="B19" s="33"/>
      <c r="C19" s="45"/>
      <c r="D19" s="45"/>
      <c r="E19" s="45"/>
      <c r="F19" s="40"/>
    </row>
    <row r="20" spans="1:6" ht="12.75" customHeight="1" x14ac:dyDescent="0.25">
      <c r="A20" s="33" t="s">
        <v>166</v>
      </c>
      <c r="B20" s="33"/>
      <c r="C20" s="47"/>
      <c r="D20" s="47"/>
      <c r="E20" s="35"/>
      <c r="F20" s="40"/>
    </row>
    <row r="21" spans="1:6" x14ac:dyDescent="0.25">
      <c r="A21" s="22"/>
      <c r="B21" s="22"/>
      <c r="C21" s="22"/>
      <c r="D21" s="22"/>
      <c r="E21" s="22"/>
      <c r="F21" s="40"/>
    </row>
    <row r="22" spans="1:6" hidden="1" x14ac:dyDescent="0.25"/>
    <row r="23" spans="1:6" hidden="1" x14ac:dyDescent="0.25"/>
    <row r="24" spans="1:6" hidden="1" x14ac:dyDescent="0.25"/>
    <row r="25" spans="1:6" hidden="1" x14ac:dyDescent="0.25"/>
    <row r="26" spans="1:6" hidden="1" x14ac:dyDescent="0.25"/>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sheetData>
  <sheetProtection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oddFooter>&amp;LCE Expense Disclosure Workbook 2018&amp;ROranga Tamariki—Ministry for Children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M63"/>
  <sheetViews>
    <sheetView topLeftCell="A3" zoomScale="85" zoomScaleNormal="85" workbookViewId="0">
      <selection activeCell="A11" sqref="A11:XFD11"/>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6.88671875" style="17" customWidth="1"/>
    <col min="7" max="10" width="9.109375" style="17" hidden="1" customWidth="1"/>
    <col min="11" max="13" width="0" style="17" hidden="1" customWidth="1"/>
    <col min="14" max="16384" width="9.109375" style="17" hidden="1"/>
  </cols>
  <sheetData>
    <row r="1" spans="1:6" ht="26.25" customHeight="1" x14ac:dyDescent="0.25">
      <c r="A1" s="171" t="s">
        <v>6</v>
      </c>
      <c r="B1" s="171"/>
      <c r="C1" s="171"/>
      <c r="D1" s="171"/>
      <c r="E1" s="171"/>
      <c r="F1" s="26"/>
    </row>
    <row r="2" spans="1:6" ht="21" customHeight="1" x14ac:dyDescent="0.25">
      <c r="A2" s="4" t="s">
        <v>2</v>
      </c>
      <c r="B2" s="174" t="str">
        <f>'Summary and sign-off'!B2:F2</f>
        <v>Oranga Tamariki—Ministry for Children</v>
      </c>
      <c r="C2" s="174"/>
      <c r="D2" s="174"/>
      <c r="E2" s="174"/>
      <c r="F2" s="26"/>
    </row>
    <row r="3" spans="1:6" ht="21" customHeight="1" x14ac:dyDescent="0.25">
      <c r="A3" s="4" t="s">
        <v>3</v>
      </c>
      <c r="B3" s="174" t="str">
        <f>'Summary and sign-off'!B3:F3</f>
        <v>Gráinne Moss</v>
      </c>
      <c r="C3" s="174"/>
      <c r="D3" s="174"/>
      <c r="E3" s="174"/>
      <c r="F3" s="26"/>
    </row>
    <row r="4" spans="1:6" ht="21" customHeight="1" x14ac:dyDescent="0.25">
      <c r="A4" s="4" t="s">
        <v>77</v>
      </c>
      <c r="B4" s="174">
        <f>'Summary and sign-off'!B4:F4</f>
        <v>43282</v>
      </c>
      <c r="C4" s="174"/>
      <c r="D4" s="174"/>
      <c r="E4" s="174"/>
      <c r="F4" s="26"/>
    </row>
    <row r="5" spans="1:6" ht="21" customHeight="1" x14ac:dyDescent="0.25">
      <c r="A5" s="4" t="s">
        <v>78</v>
      </c>
      <c r="B5" s="174">
        <f>'Summary and sign-off'!B5:F5</f>
        <v>43646</v>
      </c>
      <c r="C5" s="174"/>
      <c r="D5" s="174"/>
      <c r="E5" s="174"/>
      <c r="F5" s="26"/>
    </row>
    <row r="6" spans="1:6" ht="21" customHeight="1" x14ac:dyDescent="0.25">
      <c r="A6" s="4" t="s">
        <v>29</v>
      </c>
      <c r="B6" s="169" t="s">
        <v>28</v>
      </c>
      <c r="C6" s="169"/>
      <c r="D6" s="169"/>
      <c r="E6" s="169"/>
      <c r="F6" s="36"/>
    </row>
    <row r="7" spans="1:6" ht="21" customHeight="1" x14ac:dyDescent="0.25">
      <c r="A7" s="4" t="s">
        <v>104</v>
      </c>
      <c r="B7" s="169" t="s">
        <v>116</v>
      </c>
      <c r="C7" s="169"/>
      <c r="D7" s="169"/>
      <c r="E7" s="169"/>
      <c r="F7" s="36"/>
    </row>
    <row r="8" spans="1:6" ht="35.25" customHeight="1" x14ac:dyDescent="0.25">
      <c r="A8" s="178" t="s">
        <v>0</v>
      </c>
      <c r="B8" s="178"/>
      <c r="C8" s="185"/>
      <c r="D8" s="185"/>
      <c r="E8" s="185"/>
      <c r="F8" s="26"/>
    </row>
    <row r="9" spans="1:6" ht="35.25" customHeight="1" x14ac:dyDescent="0.25">
      <c r="A9" s="186" t="s">
        <v>127</v>
      </c>
      <c r="B9" s="187"/>
      <c r="C9" s="187"/>
      <c r="D9" s="187"/>
      <c r="E9" s="187"/>
      <c r="F9" s="26"/>
    </row>
    <row r="10" spans="1:6" ht="27" customHeight="1" x14ac:dyDescent="0.25">
      <c r="A10" s="37" t="s">
        <v>49</v>
      </c>
      <c r="B10" s="37" t="s">
        <v>31</v>
      </c>
      <c r="C10" s="37" t="s">
        <v>51</v>
      </c>
      <c r="D10" s="37" t="s">
        <v>162</v>
      </c>
      <c r="E10" s="37" t="s">
        <v>76</v>
      </c>
      <c r="F10" s="38"/>
    </row>
    <row r="11" spans="1:6" s="89" customFormat="1" x14ac:dyDescent="0.25">
      <c r="A11" s="165" t="s">
        <v>263</v>
      </c>
      <c r="B11" s="111">
        <v>63.17</v>
      </c>
      <c r="C11" s="115" t="s">
        <v>177</v>
      </c>
      <c r="D11" s="115" t="s">
        <v>177</v>
      </c>
      <c r="E11" s="116" t="s">
        <v>175</v>
      </c>
      <c r="F11" s="3"/>
    </row>
    <row r="12" spans="1:6" s="89" customFormat="1" x14ac:dyDescent="0.25">
      <c r="A12" s="165" t="s">
        <v>264</v>
      </c>
      <c r="B12" s="111">
        <v>125.81</v>
      </c>
      <c r="C12" s="115" t="s">
        <v>177</v>
      </c>
      <c r="D12" s="115" t="s">
        <v>177</v>
      </c>
      <c r="E12" s="116" t="s">
        <v>175</v>
      </c>
      <c r="F12" s="3"/>
    </row>
    <row r="13" spans="1:6" s="89" customFormat="1" x14ac:dyDescent="0.25">
      <c r="A13" s="165" t="s">
        <v>265</v>
      </c>
      <c r="B13" s="111">
        <v>34.29</v>
      </c>
      <c r="C13" s="115" t="s">
        <v>177</v>
      </c>
      <c r="D13" s="115" t="s">
        <v>177</v>
      </c>
      <c r="E13" s="116" t="s">
        <v>175</v>
      </c>
      <c r="F13" s="3"/>
    </row>
    <row r="14" spans="1:6" s="89" customFormat="1" x14ac:dyDescent="0.25">
      <c r="A14" s="165" t="s">
        <v>266</v>
      </c>
      <c r="B14" s="111">
        <v>64.59</v>
      </c>
      <c r="C14" s="115" t="s">
        <v>177</v>
      </c>
      <c r="D14" s="115" t="s">
        <v>177</v>
      </c>
      <c r="E14" s="116" t="s">
        <v>175</v>
      </c>
      <c r="F14" s="3"/>
    </row>
    <row r="15" spans="1:6" s="89" customFormat="1" x14ac:dyDescent="0.25">
      <c r="A15" s="165" t="s">
        <v>267</v>
      </c>
      <c r="B15" s="111">
        <v>63.07</v>
      </c>
      <c r="C15" s="115" t="s">
        <v>177</v>
      </c>
      <c r="D15" s="115" t="s">
        <v>177</v>
      </c>
      <c r="E15" s="116" t="s">
        <v>175</v>
      </c>
      <c r="F15" s="3"/>
    </row>
    <row r="16" spans="1:6" s="89" customFormat="1" x14ac:dyDescent="0.25">
      <c r="A16" s="165" t="s">
        <v>268</v>
      </c>
      <c r="B16" s="111">
        <v>64.319999999999993</v>
      </c>
      <c r="C16" s="115" t="s">
        <v>177</v>
      </c>
      <c r="D16" s="115" t="s">
        <v>177</v>
      </c>
      <c r="E16" s="116" t="s">
        <v>175</v>
      </c>
      <c r="F16" s="3"/>
    </row>
    <row r="17" spans="1:6" s="89" customFormat="1" x14ac:dyDescent="0.25">
      <c r="A17" s="165" t="s">
        <v>269</v>
      </c>
      <c r="B17" s="111">
        <v>63.15</v>
      </c>
      <c r="C17" s="115" t="s">
        <v>177</v>
      </c>
      <c r="D17" s="115" t="s">
        <v>177</v>
      </c>
      <c r="E17" s="116" t="s">
        <v>175</v>
      </c>
      <c r="F17" s="3"/>
    </row>
    <row r="18" spans="1:6" s="89" customFormat="1" x14ac:dyDescent="0.25">
      <c r="A18" s="165" t="s">
        <v>270</v>
      </c>
      <c r="B18" s="111">
        <v>94.75</v>
      </c>
      <c r="C18" s="115" t="s">
        <v>177</v>
      </c>
      <c r="D18" s="115" t="s">
        <v>177</v>
      </c>
      <c r="E18" s="116" t="s">
        <v>175</v>
      </c>
      <c r="F18" s="3"/>
    </row>
    <row r="19" spans="1:6" s="89" customFormat="1" x14ac:dyDescent="0.25">
      <c r="A19" s="165" t="s">
        <v>271</v>
      </c>
      <c r="B19" s="111">
        <v>60.11</v>
      </c>
      <c r="C19" s="115" t="s">
        <v>177</v>
      </c>
      <c r="D19" s="115" t="s">
        <v>177</v>
      </c>
      <c r="E19" s="116" t="s">
        <v>175</v>
      </c>
      <c r="F19" s="3"/>
    </row>
    <row r="20" spans="1:6" s="89" customFormat="1" x14ac:dyDescent="0.25">
      <c r="A20" s="165" t="s">
        <v>272</v>
      </c>
      <c r="B20" s="111">
        <v>56.81</v>
      </c>
      <c r="C20" s="115" t="s">
        <v>177</v>
      </c>
      <c r="D20" s="115" t="s">
        <v>177</v>
      </c>
      <c r="E20" s="116" t="s">
        <v>175</v>
      </c>
      <c r="F20" s="3"/>
    </row>
    <row r="21" spans="1:6" s="89" customFormat="1" x14ac:dyDescent="0.25">
      <c r="A21" s="165" t="s">
        <v>273</v>
      </c>
      <c r="B21" s="111">
        <v>63.17</v>
      </c>
      <c r="C21" s="115" t="s">
        <v>177</v>
      </c>
      <c r="D21" s="115" t="s">
        <v>177</v>
      </c>
      <c r="E21" s="116" t="s">
        <v>175</v>
      </c>
      <c r="F21" s="3"/>
    </row>
    <row r="22" spans="1:6" s="89" customFormat="1" x14ac:dyDescent="0.25">
      <c r="A22" s="165" t="s">
        <v>274</v>
      </c>
      <c r="B22" s="111">
        <v>88.66</v>
      </c>
      <c r="C22" s="115" t="s">
        <v>177</v>
      </c>
      <c r="D22" s="115" t="s">
        <v>177</v>
      </c>
      <c r="E22" s="116" t="s">
        <v>175</v>
      </c>
      <c r="F22" s="3"/>
    </row>
    <row r="23" spans="1:6" ht="34.5" customHeight="1" x14ac:dyDescent="0.25">
      <c r="A23" s="90" t="s">
        <v>136</v>
      </c>
      <c r="B23" s="102">
        <f>SUM(B11:B22)</f>
        <v>841.89999999999986</v>
      </c>
      <c r="C23" s="119" t="str">
        <f>IF(SUBTOTAL(3,B11:B22)=SUBTOTAL(103,B11:B22),'Summary and sign-off'!$A$47,'Summary and sign-off'!$A$48)</f>
        <v>Check - there are no hidden rows with data</v>
      </c>
      <c r="D23" s="175" t="str">
        <f>IF('Summary and sign-off'!F58='Summary and sign-off'!F53,'Summary and sign-off'!A50,'Summary and sign-off'!A49)</f>
        <v>Check - each entry provides sufficient information</v>
      </c>
      <c r="E23" s="175"/>
      <c r="F23" s="39"/>
    </row>
    <row r="24" spans="1:6" ht="14.1" customHeight="1" x14ac:dyDescent="0.25">
      <c r="A24" s="40"/>
      <c r="B24" s="29"/>
      <c r="C24" s="22"/>
      <c r="D24" s="22"/>
      <c r="E24" s="22"/>
      <c r="F24" s="26"/>
    </row>
    <row r="25" spans="1:6" x14ac:dyDescent="0.25">
      <c r="A25" s="23" t="s">
        <v>7</v>
      </c>
      <c r="B25" s="22"/>
      <c r="C25" s="22"/>
      <c r="D25" s="22"/>
      <c r="E25" s="22"/>
      <c r="F25" s="26"/>
    </row>
    <row r="26" spans="1:6" ht="12.6" customHeight="1" x14ac:dyDescent="0.25">
      <c r="A26" s="25" t="s">
        <v>50</v>
      </c>
      <c r="B26" s="22"/>
      <c r="C26" s="22"/>
      <c r="D26" s="22"/>
      <c r="E26" s="22"/>
      <c r="F26" s="26"/>
    </row>
    <row r="27" spans="1:6" x14ac:dyDescent="0.25">
      <c r="A27" s="25" t="s">
        <v>157</v>
      </c>
      <c r="B27" s="27"/>
      <c r="C27" s="28"/>
      <c r="D27" s="28"/>
      <c r="E27" s="28"/>
      <c r="F27" s="29"/>
    </row>
    <row r="28" spans="1:6" x14ac:dyDescent="0.25">
      <c r="A28" s="33" t="s">
        <v>13</v>
      </c>
      <c r="B28" s="34"/>
      <c r="C28" s="29"/>
      <c r="D28" s="29"/>
      <c r="E28" s="29"/>
      <c r="F28" s="29"/>
    </row>
    <row r="29" spans="1:6" ht="12.75" customHeight="1" x14ac:dyDescent="0.25">
      <c r="A29" s="33" t="s">
        <v>166</v>
      </c>
      <c r="B29" s="41"/>
      <c r="C29" s="35"/>
      <c r="D29" s="35"/>
      <c r="E29" s="35"/>
      <c r="F29" s="35"/>
    </row>
    <row r="30" spans="1:6" x14ac:dyDescent="0.25">
      <c r="A30" s="40"/>
      <c r="B30" s="42"/>
      <c r="C30" s="22"/>
      <c r="D30" s="22"/>
      <c r="E30" s="22"/>
      <c r="F30" s="40"/>
    </row>
    <row r="31" spans="1:6" hidden="1" x14ac:dyDescent="0.25">
      <c r="A31" s="22"/>
      <c r="B31" s="22"/>
      <c r="C31" s="22"/>
      <c r="D31" s="22"/>
      <c r="E31" s="40"/>
    </row>
    <row r="32" spans="1:6" ht="12.75" hidden="1" customHeight="1" x14ac:dyDescent="0.25"/>
    <row r="33" spans="1:6" hidden="1" x14ac:dyDescent="0.25">
      <c r="A33" s="43"/>
      <c r="B33" s="43"/>
      <c r="C33" s="43"/>
      <c r="D33" s="43"/>
      <c r="E33" s="43"/>
      <c r="F33" s="26"/>
    </row>
    <row r="34" spans="1:6" hidden="1" x14ac:dyDescent="0.25">
      <c r="A34" s="43"/>
      <c r="B34" s="43"/>
      <c r="C34" s="43"/>
      <c r="D34" s="43"/>
      <c r="E34" s="43"/>
      <c r="F34" s="26"/>
    </row>
    <row r="35" spans="1:6" hidden="1" x14ac:dyDescent="0.25">
      <c r="A35" s="43"/>
      <c r="B35" s="43"/>
      <c r="C35" s="43"/>
      <c r="D35" s="43"/>
      <c r="E35" s="43"/>
      <c r="F35" s="26"/>
    </row>
    <row r="36" spans="1:6" hidden="1" x14ac:dyDescent="0.25">
      <c r="A36" s="43"/>
      <c r="B36" s="43"/>
      <c r="C36" s="43"/>
      <c r="D36" s="43"/>
      <c r="E36" s="43"/>
      <c r="F36" s="26"/>
    </row>
    <row r="37" spans="1:6" hidden="1" x14ac:dyDescent="0.25">
      <c r="A37" s="43"/>
      <c r="B37" s="43"/>
      <c r="C37" s="43"/>
      <c r="D37" s="43"/>
      <c r="E37" s="43"/>
      <c r="F37" s="26"/>
    </row>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sheetData>
  <sheetProtection formatCells="0" insertRows="0" deleteRows="0"/>
  <mergeCells count="10">
    <mergeCell ref="D23:E23"/>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2">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oddFooter>&amp;LCE Expense Disclosure Workbook 2018&amp;ROranga Tamariki—Ministry for Children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00"/>
  <sheetViews>
    <sheetView tabSelected="1" topLeftCell="A3" zoomScale="85" zoomScaleNormal="85" workbookViewId="0">
      <selection activeCell="D13" sqref="D13"/>
    </sheetView>
  </sheetViews>
  <sheetFormatPr defaultColWidth="0" defaultRowHeight="13.2" zeroHeight="1" x14ac:dyDescent="0.25"/>
  <cols>
    <col min="1" max="1" width="35.6640625" style="17" customWidth="1"/>
    <col min="2" max="2" width="46.88671875" style="17" customWidth="1"/>
    <col min="3" max="3" width="22.109375" style="17" customWidth="1"/>
    <col min="4" max="4" width="25.44140625" style="17" customWidth="1"/>
    <col min="5" max="6" width="35.6640625" style="17" customWidth="1"/>
    <col min="7" max="7" width="38" style="17" customWidth="1"/>
    <col min="8" max="10" width="9.109375" style="17" hidden="1" customWidth="1"/>
    <col min="11" max="15" width="0" style="17" hidden="1" customWidth="1"/>
    <col min="16" max="16384" width="0" style="17" hidden="1"/>
  </cols>
  <sheetData>
    <row r="1" spans="1:6" ht="26.25" customHeight="1" x14ac:dyDescent="0.25">
      <c r="A1" s="171" t="s">
        <v>32</v>
      </c>
      <c r="B1" s="171"/>
      <c r="C1" s="171"/>
      <c r="D1" s="171"/>
      <c r="E1" s="171"/>
      <c r="F1" s="171"/>
    </row>
    <row r="2" spans="1:6" ht="21" customHeight="1" x14ac:dyDescent="0.25">
      <c r="A2" s="4" t="s">
        <v>2</v>
      </c>
      <c r="B2" s="174" t="str">
        <f>'Summary and sign-off'!B2:F2</f>
        <v>Oranga Tamariki—Ministry for Children</v>
      </c>
      <c r="C2" s="174"/>
      <c r="D2" s="174"/>
      <c r="E2" s="174"/>
      <c r="F2" s="174"/>
    </row>
    <row r="3" spans="1:6" ht="21" customHeight="1" x14ac:dyDescent="0.25">
      <c r="A3" s="4" t="s">
        <v>3</v>
      </c>
      <c r="B3" s="174" t="str">
        <f>'Summary and sign-off'!B3:F3</f>
        <v>Gráinne Moss</v>
      </c>
      <c r="C3" s="174"/>
      <c r="D3" s="174"/>
      <c r="E3" s="174"/>
      <c r="F3" s="174"/>
    </row>
    <row r="4" spans="1:6" ht="21" customHeight="1" x14ac:dyDescent="0.25">
      <c r="A4" s="4" t="s">
        <v>77</v>
      </c>
      <c r="B4" s="174">
        <f>'Summary and sign-off'!B4:F4</f>
        <v>43282</v>
      </c>
      <c r="C4" s="174"/>
      <c r="D4" s="174"/>
      <c r="E4" s="174"/>
      <c r="F4" s="174"/>
    </row>
    <row r="5" spans="1:6" ht="21" customHeight="1" x14ac:dyDescent="0.25">
      <c r="A5" s="4" t="s">
        <v>78</v>
      </c>
      <c r="B5" s="174">
        <f>'Summary and sign-off'!B5:F5</f>
        <v>43646</v>
      </c>
      <c r="C5" s="174"/>
      <c r="D5" s="174"/>
      <c r="E5" s="174"/>
      <c r="F5" s="174"/>
    </row>
    <row r="6" spans="1:6" ht="21" customHeight="1" x14ac:dyDescent="0.25">
      <c r="A6" s="4" t="s">
        <v>167</v>
      </c>
      <c r="B6" s="169" t="s">
        <v>28</v>
      </c>
      <c r="C6" s="169"/>
      <c r="D6" s="169"/>
      <c r="E6" s="169"/>
      <c r="F6" s="169"/>
    </row>
    <row r="7" spans="1:6" ht="21" customHeight="1" x14ac:dyDescent="0.25">
      <c r="A7" s="4" t="s">
        <v>104</v>
      </c>
      <c r="B7" s="169" t="s">
        <v>116</v>
      </c>
      <c r="C7" s="169"/>
      <c r="D7" s="169"/>
      <c r="E7" s="169"/>
      <c r="F7" s="169"/>
    </row>
    <row r="8" spans="1:6" ht="36" customHeight="1" x14ac:dyDescent="0.25">
      <c r="A8" s="178" t="s">
        <v>52</v>
      </c>
      <c r="B8" s="178"/>
      <c r="C8" s="178"/>
      <c r="D8" s="178"/>
      <c r="E8" s="178"/>
      <c r="F8" s="178"/>
    </row>
    <row r="9" spans="1:6" ht="36" customHeight="1" x14ac:dyDescent="0.25">
      <c r="A9" s="186" t="s">
        <v>134</v>
      </c>
      <c r="B9" s="187"/>
      <c r="C9" s="187"/>
      <c r="D9" s="187"/>
      <c r="E9" s="187"/>
      <c r="F9" s="187"/>
    </row>
    <row r="10" spans="1:6" ht="39" customHeight="1" x14ac:dyDescent="0.25">
      <c r="A10" s="18" t="s">
        <v>49</v>
      </c>
      <c r="B10" s="9" t="s">
        <v>163</v>
      </c>
      <c r="C10" s="9" t="s">
        <v>82</v>
      </c>
      <c r="D10" s="9" t="s">
        <v>33</v>
      </c>
      <c r="E10" s="9" t="s">
        <v>83</v>
      </c>
      <c r="F10" s="9" t="s">
        <v>126</v>
      </c>
    </row>
    <row r="11" spans="1:6" s="89" customFormat="1" x14ac:dyDescent="0.25">
      <c r="A11" s="166">
        <v>43314</v>
      </c>
      <c r="B11" s="115" t="s">
        <v>277</v>
      </c>
      <c r="C11" s="118" t="s">
        <v>36</v>
      </c>
      <c r="D11" s="115" t="s">
        <v>283</v>
      </c>
      <c r="E11" s="167" t="s">
        <v>39</v>
      </c>
      <c r="F11" s="116" t="s">
        <v>280</v>
      </c>
    </row>
    <row r="12" spans="1:6" s="89" customFormat="1" x14ac:dyDescent="0.25">
      <c r="A12" s="166">
        <v>43329</v>
      </c>
      <c r="B12" s="115" t="s">
        <v>286</v>
      </c>
      <c r="C12" s="118" t="s">
        <v>36</v>
      </c>
      <c r="D12" s="115" t="s">
        <v>287</v>
      </c>
      <c r="E12" s="167" t="s">
        <v>43</v>
      </c>
      <c r="F12" s="116" t="s">
        <v>280</v>
      </c>
    </row>
    <row r="13" spans="1:6" s="89" customFormat="1" x14ac:dyDescent="0.25">
      <c r="A13" s="166">
        <v>43440</v>
      </c>
      <c r="B13" s="115" t="s">
        <v>275</v>
      </c>
      <c r="C13" s="118" t="s">
        <v>36</v>
      </c>
      <c r="D13" s="115" t="s">
        <v>281</v>
      </c>
      <c r="E13" s="167" t="s">
        <v>43</v>
      </c>
      <c r="F13" s="116" t="s">
        <v>280</v>
      </c>
    </row>
    <row r="14" spans="1:6" s="89" customFormat="1" ht="26.4" x14ac:dyDescent="0.25">
      <c r="A14" s="166">
        <v>43507</v>
      </c>
      <c r="B14" s="115" t="s">
        <v>276</v>
      </c>
      <c r="C14" s="118" t="s">
        <v>36</v>
      </c>
      <c r="D14" s="115" t="s">
        <v>282</v>
      </c>
      <c r="E14" s="167" t="s">
        <v>39</v>
      </c>
      <c r="F14" s="116" t="s">
        <v>280</v>
      </c>
    </row>
    <row r="15" spans="1:6" s="89" customFormat="1" x14ac:dyDescent="0.25">
      <c r="A15" s="166">
        <v>43566</v>
      </c>
      <c r="B15" s="115" t="s">
        <v>278</v>
      </c>
      <c r="C15" s="118" t="s">
        <v>36</v>
      </c>
      <c r="D15" s="115" t="s">
        <v>284</v>
      </c>
      <c r="E15" s="167" t="s">
        <v>43</v>
      </c>
      <c r="F15" s="116" t="s">
        <v>280</v>
      </c>
    </row>
    <row r="16" spans="1:6" s="89" customFormat="1" x14ac:dyDescent="0.25">
      <c r="A16" s="166">
        <v>43594</v>
      </c>
      <c r="B16" s="115" t="s">
        <v>279</v>
      </c>
      <c r="C16" s="118" t="s">
        <v>36</v>
      </c>
      <c r="D16" s="115" t="s">
        <v>285</v>
      </c>
      <c r="E16" s="167" t="s">
        <v>39</v>
      </c>
      <c r="F16" s="116" t="s">
        <v>280</v>
      </c>
    </row>
    <row r="17" spans="1:7" ht="34.5" customHeight="1" x14ac:dyDescent="0.25">
      <c r="A17" s="91" t="s">
        <v>164</v>
      </c>
      <c r="B17" s="92" t="s">
        <v>35</v>
      </c>
      <c r="C17" s="93">
        <f>C18+C19</f>
        <v>6</v>
      </c>
      <c r="D17" s="127" t="str">
        <f>IF(SUBTOTAL(3,C11:C16)=SUBTOTAL(103,C11:C16),'Summary and sign-off'!$A$47,'Summary and sign-off'!$A$48)</f>
        <v>Check - there are no hidden rows with data</v>
      </c>
      <c r="E17" s="188" t="str">
        <f>IF('Summary and sign-off'!F59='Summary and sign-off'!F53,'Summary and sign-off'!A51,'Summary and sign-off'!A49)</f>
        <v>Check - each entry provides sufficient information</v>
      </c>
      <c r="F17" s="188"/>
      <c r="G17" s="89"/>
    </row>
    <row r="18" spans="1:7" ht="25.5" customHeight="1" x14ac:dyDescent="0.3">
      <c r="A18" s="94"/>
      <c r="B18" s="95" t="s">
        <v>36</v>
      </c>
      <c r="C18" s="96">
        <f>COUNTIF(C11:C16,'Summary and sign-off'!A44)</f>
        <v>6</v>
      </c>
      <c r="D18" s="19"/>
      <c r="E18" s="20"/>
      <c r="F18" s="21"/>
    </row>
    <row r="19" spans="1:7" ht="25.5" customHeight="1" x14ac:dyDescent="0.3">
      <c r="A19" s="94"/>
      <c r="B19" s="95" t="s">
        <v>34</v>
      </c>
      <c r="C19" s="96">
        <f>COUNTIF(C11:C16,'Summary and sign-off'!A45)</f>
        <v>0</v>
      </c>
      <c r="D19" s="19"/>
      <c r="E19" s="20"/>
      <c r="F19" s="21"/>
    </row>
    <row r="20" spans="1:7" x14ac:dyDescent="0.25">
      <c r="A20" s="22"/>
      <c r="B20" s="23"/>
      <c r="C20" s="22"/>
      <c r="D20" s="24"/>
      <c r="E20" s="24"/>
      <c r="F20" s="22"/>
    </row>
    <row r="21" spans="1:7" x14ac:dyDescent="0.25">
      <c r="A21" s="23" t="s">
        <v>7</v>
      </c>
      <c r="B21" s="23"/>
      <c r="C21" s="23"/>
      <c r="D21" s="23"/>
      <c r="E21" s="23"/>
      <c r="F21" s="23"/>
    </row>
    <row r="22" spans="1:7" ht="12.6" customHeight="1" x14ac:dyDescent="0.25">
      <c r="A22" s="25" t="s">
        <v>50</v>
      </c>
      <c r="B22" s="22"/>
      <c r="C22" s="22"/>
      <c r="D22" s="22"/>
      <c r="E22" s="22"/>
      <c r="F22" s="26"/>
    </row>
    <row r="23" spans="1:7" x14ac:dyDescent="0.25">
      <c r="A23" s="25" t="s">
        <v>157</v>
      </c>
      <c r="B23" s="27"/>
      <c r="C23" s="28"/>
      <c r="D23" s="28"/>
      <c r="E23" s="28"/>
      <c r="F23" s="29"/>
    </row>
    <row r="24" spans="1:7" x14ac:dyDescent="0.25">
      <c r="A24" s="25" t="s">
        <v>15</v>
      </c>
      <c r="B24" s="30"/>
      <c r="C24" s="30"/>
      <c r="D24" s="30"/>
      <c r="E24" s="30"/>
      <c r="F24" s="30"/>
    </row>
    <row r="25" spans="1:7" ht="12.75" customHeight="1" x14ac:dyDescent="0.25">
      <c r="A25" s="25" t="s">
        <v>93</v>
      </c>
      <c r="B25" s="22"/>
      <c r="C25" s="22"/>
      <c r="D25" s="22"/>
      <c r="E25" s="22"/>
      <c r="F25" s="22"/>
    </row>
    <row r="26" spans="1:7" ht="12.9" customHeight="1" x14ac:dyDescent="0.25">
      <c r="A26" s="31" t="s">
        <v>37</v>
      </c>
      <c r="B26" s="32"/>
      <c r="C26" s="32"/>
      <c r="D26" s="32"/>
      <c r="E26" s="32"/>
      <c r="F26" s="32"/>
    </row>
    <row r="27" spans="1:7" x14ac:dyDescent="0.25">
      <c r="A27" s="33" t="s">
        <v>53</v>
      </c>
      <c r="B27" s="34"/>
      <c r="C27" s="29"/>
      <c r="D27" s="29"/>
      <c r="E27" s="29"/>
      <c r="F27" s="29"/>
    </row>
    <row r="28" spans="1:7" ht="12.75" customHeight="1" x14ac:dyDescent="0.25">
      <c r="A28" s="33" t="s">
        <v>166</v>
      </c>
      <c r="B28" s="25"/>
      <c r="C28" s="35"/>
      <c r="D28" s="35"/>
      <c r="E28" s="35"/>
      <c r="F28" s="35"/>
    </row>
    <row r="29" spans="1:7" ht="12.75" customHeight="1" x14ac:dyDescent="0.25">
      <c r="A29" s="25"/>
      <c r="B29" s="25"/>
      <c r="C29" s="35"/>
      <c r="D29" s="35"/>
      <c r="E29" s="35"/>
      <c r="F29" s="35"/>
    </row>
    <row r="30" spans="1:7" ht="12.75" hidden="1" customHeight="1" x14ac:dyDescent="0.25">
      <c r="A30" s="25"/>
      <c r="B30" s="25"/>
      <c r="C30" s="35"/>
      <c r="D30" s="35"/>
      <c r="E30" s="35"/>
      <c r="F30" s="35"/>
    </row>
    <row r="31" spans="1:7" hidden="1" x14ac:dyDescent="0.25"/>
    <row r="32" spans="1:7" hidden="1" x14ac:dyDescent="0.25"/>
    <row r="33" spans="1:6" hidden="1" x14ac:dyDescent="0.25">
      <c r="A33" s="23"/>
      <c r="B33" s="23"/>
      <c r="C33" s="23"/>
      <c r="D33" s="23"/>
      <c r="E33" s="23"/>
      <c r="F33" s="23"/>
    </row>
    <row r="34" spans="1:6" hidden="1" x14ac:dyDescent="0.25">
      <c r="A34" s="23"/>
      <c r="B34" s="23"/>
      <c r="C34" s="23"/>
      <c r="D34" s="23"/>
      <c r="E34" s="23"/>
      <c r="F34" s="23"/>
    </row>
    <row r="35" spans="1:6" hidden="1" x14ac:dyDescent="0.25">
      <c r="A35" s="23"/>
      <c r="B35" s="23"/>
      <c r="C35" s="23"/>
      <c r="D35" s="23"/>
      <c r="E35" s="23"/>
      <c r="F35" s="23"/>
    </row>
    <row r="36" spans="1:6" hidden="1" x14ac:dyDescent="0.25">
      <c r="A36" s="23"/>
      <c r="B36" s="23"/>
      <c r="C36" s="23"/>
      <c r="D36" s="23"/>
      <c r="E36" s="23"/>
      <c r="F36" s="23"/>
    </row>
    <row r="37" spans="1:6" hidden="1" x14ac:dyDescent="0.25">
      <c r="A37" s="23"/>
      <c r="B37" s="23"/>
      <c r="C37" s="23"/>
      <c r="D37" s="23"/>
      <c r="E37" s="23"/>
      <c r="F37" s="23"/>
    </row>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sheetProtection formatCells="0" insertRows="0" deleteRows="0"/>
  <mergeCells count="10">
    <mergeCell ref="E17:F17"/>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6">
      <formula1>$B$4</formula1>
      <formula2>$B$5</formula2>
    </dataValidation>
  </dataValidations>
  <pageMargins left="0.70866141732283472" right="0.70866141732283472" top="0.74803149606299213" bottom="0.74803149606299213" header="0.31496062992125984" footer="0.31496062992125984"/>
  <pageSetup paperSize="8" scale="97" fitToHeight="0" orientation="landscape" r:id="rId1"/>
  <headerFooter>
    <oddFooter>&amp;LCE Expense Disclosure Workbook 2018&amp;ROranga Tamariki—Ministry for Children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sign-off'!$A$44:$A$45</xm:f>
          </x14:formula1>
          <xm:sqref>C11:C16</xm:sqref>
        </x14:dataValidation>
        <x14:dataValidation type="list" errorStyle="information" operator="greaterThan" allowBlank="1" showInputMessage="1" prompt="Provide specific $ value if possible">
          <x14:formula1>
            <xm:f>'Summary and sign-off'!$A$38:$A$43</xm:f>
          </x14:formula1>
          <xm:sqref>E11:E16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Props1.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F579D7F4-D0D7-4BCB-BBEA-E7C37A64913E}">
  <ds:schemaRefs>
    <ds:schemaRef ds:uri="http://purl.org/dc/dcmitype/"/>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Jan Aporo</cp:lastModifiedBy>
  <cp:lastPrinted>2019-07-23T01:50:11Z</cp:lastPrinted>
  <dcterms:created xsi:type="dcterms:W3CDTF">2010-10-17T20:59:02Z</dcterms:created>
  <dcterms:modified xsi:type="dcterms:W3CDTF">2019-07-29T19:29:22Z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