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https://orangatamarikigovtnz-my.sharepoint.com/personal/sandy_weston_ot_govt_nz/Documents/Desktop/Chief Executive/Chief Executive Expenditure/CE Expenses/2023/"/>
    </mc:Choice>
  </mc:AlternateContent>
  <xr:revisionPtr revIDLastSave="0" documentId="8_{112D3647-97EE-42CB-85CE-0372635E84D8}" xr6:coauthVersionLast="47" xr6:coauthVersionMax="47" xr10:uidLastSave="{00000000-0000-0000-0000-000000000000}"/>
  <bookViews>
    <workbookView xWindow="57492" yWindow="-108" windowWidth="23256" windowHeight="12456"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expenses'!$A$1:$E$54</definedName>
    <definedName name="_xlnm.Print_Area" localSheetId="5">'Gifts and benefits'!$A$1:$F$39</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4" l="1"/>
  <c r="C48" i="3"/>
  <c r="C14" i="2"/>
  <c r="C122" i="1"/>
  <c r="C131" i="1"/>
  <c r="C17" i="1"/>
  <c r="B6" i="13" l="1"/>
  <c r="E60" i="13"/>
  <c r="C60" i="13"/>
  <c r="C30" i="4"/>
  <c r="C29" i="4"/>
  <c r="B60" i="13" l="1"/>
  <c r="B59" i="13"/>
  <c r="D59" i="13"/>
  <c r="B58" i="13"/>
  <c r="D58" i="13"/>
  <c r="D57" i="13"/>
  <c r="B57" i="13"/>
  <c r="D56" i="13"/>
  <c r="B56" i="13"/>
  <c r="D55" i="13"/>
  <c r="B55" i="13"/>
  <c r="B2" i="4"/>
  <c r="B3" i="4"/>
  <c r="B2" i="3"/>
  <c r="B3" i="3"/>
  <c r="B2" i="2"/>
  <c r="B3" i="2"/>
  <c r="B2" i="1"/>
  <c r="B3" i="1"/>
  <c r="F58" i="13" l="1"/>
  <c r="D14" i="2" s="1"/>
  <c r="F60" i="13"/>
  <c r="E28" i="4" s="1"/>
  <c r="F59" i="13"/>
  <c r="D48" i="3" s="1"/>
  <c r="F57" i="13"/>
  <c r="D131" i="1" s="1"/>
  <c r="F56" i="13"/>
  <c r="D122" i="1" s="1"/>
  <c r="F55" i="13"/>
  <c r="D17" i="1" s="1"/>
  <c r="C13" i="13"/>
  <c r="C12" i="13"/>
  <c r="C11" i="13"/>
  <c r="C16" i="13" l="1"/>
  <c r="C17" i="13"/>
  <c r="B5" i="4" l="1"/>
  <c r="B4" i="4"/>
  <c r="B5" i="3"/>
  <c r="B4" i="3"/>
  <c r="B5" i="2"/>
  <c r="B4" i="2"/>
  <c r="B5" i="1"/>
  <c r="B4" i="1"/>
  <c r="C15" i="13" l="1"/>
  <c r="F12" i="13" l="1"/>
  <c r="C28" i="4"/>
  <c r="F11" i="13" s="1"/>
  <c r="F13" i="13" l="1"/>
  <c r="B131" i="1"/>
  <c r="B17" i="13" s="1"/>
  <c r="B122" i="1"/>
  <c r="B16" i="13" s="1"/>
  <c r="B17" i="1"/>
  <c r="B15" i="13" s="1"/>
  <c r="B48" i="3" l="1"/>
  <c r="B13" i="13" s="1"/>
  <c r="B14" i="2"/>
  <c r="B12" i="13" s="1"/>
  <c r="B11" i="13" l="1"/>
  <c r="B1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<sst xmlns="http://schemas.openxmlformats.org/spreadsheetml/2006/main" count="738" uniqueCount="349">
  <si>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</si>
  <si>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</si>
  <si>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</si>
  <si>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</si>
  <si>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</si>
  <si>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</si>
  <si>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</si>
  <si>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</si>
  <si>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</si>
  <si>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</si>
  <si>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</si>
  <si>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</si>
  <si>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</si>
  <si>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</si>
  <si>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</si>
  <si>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</si>
  <si>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</si>
  <si>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</si>
  <si>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</si>
  <si>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</si>
  <si>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</si>
  <si>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</si>
  <si>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</si>
  <si>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</si>
  <si>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</si>
  <si>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</si>
  <si>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</si>
  <si>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</si>
  <si>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</si>
  <si>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</si>
  <si>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</si>
  <si>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</si>
  <si>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</si>
  <si>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</si>
  <si>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</si>
  <si>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</si>
  <si>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</si>
  <si>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</si>
  <si>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</si>
  <si>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</si>
  <si>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</si>
  <si>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</si>
  <si>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</si>
  <si>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</si>
  <si>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</si>
  <si>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</si>
  <si>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</si>
  <si>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</si>
  <si>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</si>
  <si>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</si>
  <si>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</si>
  <si>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</si>
  <si>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</si>
  <si>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</si>
  <si>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</si>
  <si>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</si>
  <si>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</si>
  <si>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</si>
  <si>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</si>
  <si>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</si>
  <si>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</si>
  <si>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</si>
  <si>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</si>
  <si>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</si>
  <si>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</si>
  <si>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</si>
  <si>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</si>
  <si>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</si>
  <si>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</si>
  <si>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</si>
  <si>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</si>
  <si>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</si>
  <si>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</si>
  <si>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</si>
  <si>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</si>
  <si>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</si>
  <si>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</si>
  <si>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</si>
  <si>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</si>
  <si>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</si>
  <si>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</si>
  <si>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</si>
  <si>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</si>
  <si>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</si>
  <si>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</si>
  <si>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</si>
  <si>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</si>
  <si>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</si>
  <si>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</si>
  <si>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</si>
  <si>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</si>
  <si>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</si>
  <si>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</si>
  <si>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</si>
  <si>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</si>
  <si>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</si>
  <si>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</si>
  <si>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</si>
  <si>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</si>
  <si>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</si>
  <si>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</si>
  <si>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</si>
  <si>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</si>
  <si>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</si>
  <si>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</si>
  <si>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</si>
  <si>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</si>
  <si>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</si>
  <si>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</si>
  <si>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</si>
  <si>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</si>
  <si>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</si>
  <si>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</si>
  <si>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</si>
  <si>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</si>
  <si>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</si>
  <si>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</si>
  <si>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</si>
  <si>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</si>
  <si>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</si>
  <si>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</si>
  <si>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</si>
  <si>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</si>
  <si>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</si>
  <si>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</si>
  <si>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</si>
  <si>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</si>
  <si>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</si>
  <si>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</si>
  <si>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</si>
  <si>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</si>
  <si>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</si>
  <si>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</si>
  <si>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</si>
  <si>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</si>
  <si>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</si>
  <si>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</si>
  <si>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</si>
  <si>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</si>
  <si>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</si>
  <si>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</si>
  <si>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</si>
  <si>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</si>
  <si>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</si>
  <si>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</si>
  <si>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</si>
  <si>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</si>
  <si>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</si>
  <si>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</si>
  <si>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</si>
  <si>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</si>
  <si>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</si>
  <si>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</si>
  <si>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</si>
  <si>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</si>
  <si>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</si>
  <si>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</si>
  <si>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</si>
  <si>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</si>
  <si>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</si>
  <si>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</si>
  <si>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</si>
  <si>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</si>
  <si>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</si>
  <si>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</si>
  <si>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</si>
  <si>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</si>
  <si>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</si>
  <si>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</si>
  <si>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Caring for Families Aotearoa Conference 21-22 September - Keynote Speaker on 21 September </t>
  </si>
  <si>
    <t xml:space="preserve">Caring for Families </t>
  </si>
  <si>
    <t xml:space="preserve">Monthly Mobile costs </t>
  </si>
  <si>
    <t>Phone lease and data</t>
  </si>
  <si>
    <t>Wellington</t>
  </si>
  <si>
    <t>Monthly Laptop costs</t>
  </si>
  <si>
    <t>Laptop data</t>
  </si>
  <si>
    <t xml:space="preserve"> July 2022</t>
  </si>
  <si>
    <t>Oranga Tamariki</t>
  </si>
  <si>
    <t>Chappie Te Kani</t>
  </si>
  <si>
    <t>Iwi engagement Ngai Tuhu Christchurch</t>
  </si>
  <si>
    <t>Christchurch</t>
  </si>
  <si>
    <t>Gisborne</t>
  </si>
  <si>
    <t>Auckland</t>
  </si>
  <si>
    <t xml:space="preserve"> August 2022</t>
  </si>
  <si>
    <t xml:space="preserve"> September 2022</t>
  </si>
  <si>
    <t xml:space="preserve"> October 2022</t>
  </si>
  <si>
    <t xml:space="preserve"> November 2022</t>
  </si>
  <si>
    <t xml:space="preserve"> December 2022</t>
  </si>
  <si>
    <t xml:space="preserve"> January 2023</t>
  </si>
  <si>
    <t xml:space="preserve"> February 2023</t>
  </si>
  <si>
    <t xml:space="preserve"> March 2023</t>
  </si>
  <si>
    <t xml:space="preserve"> April 2023</t>
  </si>
  <si>
    <t xml:space="preserve"> May 2023</t>
  </si>
  <si>
    <t xml:space="preserve"> June 2023</t>
  </si>
  <si>
    <t>Official Farewell to Amanda Malu CE Whānau Āwhina Plunket</t>
  </si>
  <si>
    <t>Dame Fran Wilde, Board Chair</t>
  </si>
  <si>
    <t xml:space="preserve">Celebrate 60 years of the Ombudsman in Aoteoroa </t>
  </si>
  <si>
    <t>Minister Hipkins</t>
  </si>
  <si>
    <t>Airfares - return WLG/DND/CHC</t>
  </si>
  <si>
    <t>Dunedin &amp; Christchurch</t>
  </si>
  <si>
    <t>Iwi engagement Ngai Tuhu Christchurch
Stakeholder Engagement Dunedin
Staff Site Visits Balclutha and Christchurch</t>
  </si>
  <si>
    <t xml:space="preserve">Work from Gisborne office </t>
  </si>
  <si>
    <t>Airfares - return WLG/GIS</t>
  </si>
  <si>
    <t>Accommodation</t>
  </si>
  <si>
    <t>Stakeholder Engagement Dunedin
Staff Site Visits</t>
  </si>
  <si>
    <t>Staff Site Visits Christchurch</t>
  </si>
  <si>
    <t xml:space="preserve">Dunedin  </t>
  </si>
  <si>
    <t>Travel agency fee</t>
  </si>
  <si>
    <t>Stakeholder Engagement Napier</t>
  </si>
  <si>
    <t>Airfares - return NPE/WLG</t>
  </si>
  <si>
    <t>Napier</t>
  </si>
  <si>
    <t>Staff Site Visits Auckland - Cancelled</t>
  </si>
  <si>
    <t>Dunedin</t>
  </si>
  <si>
    <t>Stakeholder Engagement Kaitaia</t>
  </si>
  <si>
    <t>Airfares - return WLG/KAT</t>
  </si>
  <si>
    <t>Kaitaia</t>
  </si>
  <si>
    <t>Airfares - return WLG/AKL</t>
  </si>
  <si>
    <t>Royal Commission Accountability Hearing
Stakeholder Engagement Auckland
Site Visits Auckland</t>
  </si>
  <si>
    <t>Stakeholder Visits Auckland</t>
  </si>
  <si>
    <t>Iwi Engagement Auckland</t>
  </si>
  <si>
    <t>Stakeholder Visits Auckland
Staff Site Visits Auckland</t>
  </si>
  <si>
    <t>Airfares - WLG/AKL</t>
  </si>
  <si>
    <t>Car hire</t>
  </si>
  <si>
    <t xml:space="preserve">Car hire </t>
  </si>
  <si>
    <t>Stakeholder Visits Tauranga &amp; Whakatane</t>
  </si>
  <si>
    <t>Airfares - WLG/TRG</t>
  </si>
  <si>
    <t>Tauranga</t>
  </si>
  <si>
    <t>Airfares - WLG/HLZ</t>
  </si>
  <si>
    <t>Hamilton, Tokoroa, Taupo</t>
  </si>
  <si>
    <t>Car Hire</t>
  </si>
  <si>
    <t>Airfares - return WLG/AKL change to flights</t>
  </si>
  <si>
    <t>Air Fares - return WLG/AKL</t>
  </si>
  <si>
    <t>Accommodation booking error - credit</t>
  </si>
  <si>
    <t>Stakeholder Engagement Napier - Cancelled</t>
  </si>
  <si>
    <t>Airfairs - return NPE/WLG - cancelled</t>
  </si>
  <si>
    <t>Airfairs - return WLG/AKL - cancelled</t>
  </si>
  <si>
    <t>Iwi Engagement Kaikohe</t>
  </si>
  <si>
    <t>Air fares - return WLG/KKE</t>
  </si>
  <si>
    <t>Kaikohe</t>
  </si>
  <si>
    <t>Accommodation (Kerikeri)</t>
  </si>
  <si>
    <t>Air fares - return WLG/HLZ/TRG</t>
  </si>
  <si>
    <t>Hamilton, Tauranga</t>
  </si>
  <si>
    <t>Accommodation Hamilton</t>
  </si>
  <si>
    <t>Whānau engagement Waikato &amp; Tauranga</t>
  </si>
  <si>
    <t>Whānau engagement Auckland
Site Staff Visits Auckland</t>
  </si>
  <si>
    <t>Iwi Engagement Waikato
Whānau engagements in Tokoroa and Taupo</t>
  </si>
  <si>
    <t>Air fare changes</t>
  </si>
  <si>
    <t>Accommodation - refund</t>
  </si>
  <si>
    <t>Trave agency fee</t>
  </si>
  <si>
    <t>Airfares - change of flight</t>
  </si>
  <si>
    <t>Air fare - return WLG/CHC</t>
  </si>
  <si>
    <t>Stakeholder Visits Auckland
Site Staff Visits Auckland</t>
  </si>
  <si>
    <t>Air fare - return WLG/AKL</t>
  </si>
  <si>
    <t>Accommodation x 1 night</t>
  </si>
  <si>
    <t>Taxi - Home/Airport</t>
  </si>
  <si>
    <t>Taxi - The Terrace/Willeston St</t>
  </si>
  <si>
    <t>Stakeholder Visits Hastings &amp; Auckland
Staff Site Visits Hastings &amp; Auckland</t>
  </si>
  <si>
    <t>Air fare - return WLG/NPE/AKL</t>
  </si>
  <si>
    <t>Hastings, Auckland</t>
  </si>
  <si>
    <t>Travel agency fee - change to flights</t>
  </si>
  <si>
    <t>Accommodation - 1 x night (Napier)</t>
  </si>
  <si>
    <t>Iwi Engagement with Minister Te Ara Matua Launch</t>
  </si>
  <si>
    <t xml:space="preserve">Air fare - return WLG/NPE </t>
  </si>
  <si>
    <t xml:space="preserve">Hastings </t>
  </si>
  <si>
    <t>Hastings</t>
  </si>
  <si>
    <t>Rental Car Hire</t>
  </si>
  <si>
    <t>Site Staff Visits Rotorua</t>
  </si>
  <si>
    <t>Travel agency fee - cancellation</t>
  </si>
  <si>
    <t>Rotorua</t>
  </si>
  <si>
    <t>Air fare - return WLG/ROT</t>
  </si>
  <si>
    <t>Stakeholder Engagement Taranaki</t>
  </si>
  <si>
    <t>Air fare - return WLG/NPL</t>
  </si>
  <si>
    <t>Taranaki</t>
  </si>
  <si>
    <t>Stakeholder Engagement Bay of Plenty
Site Staff Visits Bay of Plenty</t>
  </si>
  <si>
    <t>Bay of Plenty</t>
  </si>
  <si>
    <t>Travel agency fee - flight change</t>
  </si>
  <si>
    <t>Accommodation - x 2 nights</t>
  </si>
  <si>
    <t>Accommodation - x 5 nights (Auckland)</t>
  </si>
  <si>
    <t>Accommodation - x 1 night</t>
  </si>
  <si>
    <t>Air fare - return WLG/HLZ</t>
  </si>
  <si>
    <t>Waikato</t>
  </si>
  <si>
    <t>Stakeholder Engagement Waikato
Site Staff Visits Waikato</t>
  </si>
  <si>
    <t>Accommodation - x 3 nights</t>
  </si>
  <si>
    <t>Stakeholder Engagement Christchurch, Kaitaia, Whangarei
Site Staff Visits Christchurch, Kaitaia, Whangarei</t>
  </si>
  <si>
    <t>Air fares - return WLG/CHC/KKE/WRE</t>
  </si>
  <si>
    <t>Christchurch, Kaitaia, Whangarei</t>
  </si>
  <si>
    <t>Linked In Premium Annual Subscription</t>
  </si>
  <si>
    <t>Annual Subscription</t>
  </si>
  <si>
    <t>Powhiri for new Kaihautū Tika Hauātanga Disability Rights Commissioner</t>
  </si>
  <si>
    <t>Disability Rights Commission</t>
  </si>
  <si>
    <t>Launch release of ProdCom report to Govt event</t>
  </si>
  <si>
    <t>NZ Productivity Commission</t>
  </si>
  <si>
    <t>Uhi Tai - Maihi Karauma Symposium for the public sector</t>
  </si>
  <si>
    <t>Māori Language Commission</t>
  </si>
  <si>
    <t>Cancelled last minute to to Ministerial meetings that day</t>
  </si>
  <si>
    <t>IPANZ Aspiring Senior Leaders - Māori Crown Relations</t>
  </si>
  <si>
    <t>Fiona McDonald, IPANZ</t>
  </si>
  <si>
    <t>Pacific Wellbeing Strategy - Weaving All of Government</t>
  </si>
  <si>
    <t>Ministry for Pacific Peoples</t>
  </si>
  <si>
    <t>Invitation to attend Transformation Metrics that Matter Seminar</t>
  </si>
  <si>
    <t>Trans Tasman Business Circle</t>
  </si>
  <si>
    <t>ANZSOG EMPA Session - Guest Speaker</t>
  </si>
  <si>
    <t>ANZSOG Chief Executive</t>
  </si>
  <si>
    <t>SSPA Conference - Guest Speaker and Dinner</t>
  </si>
  <si>
    <t>SSPA Chief Executive</t>
  </si>
  <si>
    <t>Costs for Dinner event</t>
  </si>
  <si>
    <t>Youth Week Launch at Parliament</t>
  </si>
  <si>
    <t>Hon Willow-Jean Prime and Ara Taiohi</t>
  </si>
  <si>
    <t>Annual Te Aorerekura Hui - Guest Speaker</t>
  </si>
  <si>
    <t>Te Puna Aonui Chief Executive</t>
  </si>
  <si>
    <t>NIL</t>
  </si>
  <si>
    <t>Opening of Rangatahi Hub in Franklin, Hamilton</t>
  </si>
  <si>
    <t>Kirikiriroa Family Services Trust</t>
  </si>
  <si>
    <t>NIL Hospitality</t>
  </si>
  <si>
    <t>Taxi - Office/Airport</t>
  </si>
  <si>
    <t>Meeting with Barnardos Board and Chief Executive</t>
  </si>
  <si>
    <t>Taxi - The Terrace/Tory St</t>
  </si>
  <si>
    <t xml:space="preserve">Wellington </t>
  </si>
  <si>
    <t>Taxi - Airport/Office</t>
  </si>
  <si>
    <t>Meeting with Open Home Foundation Board and Chief Executive</t>
  </si>
  <si>
    <t>Royal Commission Accountability Hearing</t>
  </si>
  <si>
    <t>Breakfast x 2</t>
  </si>
  <si>
    <t>Dinner x 9 with Officials following Commission hearing</t>
  </si>
  <si>
    <t>Hui with Iwi roopu</t>
  </si>
  <si>
    <t>Dinner x 7</t>
  </si>
  <si>
    <t>Hui with Auckland Regional Manager</t>
  </si>
  <si>
    <t>Breakfast x 6</t>
  </si>
  <si>
    <t>Auckland Pacific Islands Network &amp; Māori Roopu</t>
  </si>
  <si>
    <t>Dinner x 6 with Co-Chairs</t>
  </si>
  <si>
    <t>Spirit of Services Award winner - Auckland Social Worker</t>
  </si>
  <si>
    <t>Dinner x 6 with Social Worker &amp; Wānau as she couldn't attend the actual ceremony in Wellington due to COVID</t>
  </si>
  <si>
    <t>Taxi - Airport/Home</t>
  </si>
  <si>
    <t>Lower Hutt</t>
  </si>
  <si>
    <t>Farwell for DCEs leaving Oranga Tamariki</t>
  </si>
  <si>
    <t>Dinner x 10</t>
  </si>
  <si>
    <t>Emirates Skywards Annual Subscription</t>
  </si>
  <si>
    <t>Annual Membership</t>
  </si>
  <si>
    <t>Breakfast with Officials and Iwi roopu</t>
  </si>
  <si>
    <t>UNCROC in Geneva - additional costs</t>
  </si>
  <si>
    <t>International mobile/laptop charger &amp; flight face mask</t>
  </si>
  <si>
    <t>Rachel Bruce, Chief Financial Officer</t>
  </si>
  <si>
    <t>Returning home following UNCROC in Geneva</t>
  </si>
  <si>
    <t>Taxi - Airport/Lower Hutt</t>
  </si>
  <si>
    <t xml:space="preserve">New Zealand Delegate &amp; Official to United Nations Convention on the Rights of the Child (UNCROC) in Geneva Switzerland 23 - 31 January 2023 </t>
  </si>
  <si>
    <t>Air fares</t>
  </si>
  <si>
    <t>Geneva, Switzerland</t>
  </si>
  <si>
    <t>New Zealand Delegate &amp; Official to United Nations Convention on the Rights of the Child (UNCROC) in Geneva Switzerland 23 - 31 January 2024</t>
  </si>
  <si>
    <t>New Zealand Delegate &amp; Official to United Nations Convention on the Rights of the Child (UNCROC) in Geneva Switzerland 23 - 31 January 2025</t>
  </si>
  <si>
    <t>Travel Agent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</si>
</sst>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horizontal="right" vertical="center" wrapText="1"/>
      <protection locked="0"/>
    </xf>
    <xf numFmtId="0" fontId="0" fillId="11" borderId="0" xfId="0" applyFill="1" applyProtection="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3" fillId="11" borderId="6" xfId="0" applyFont="1" applyFill="1" applyBorder="1" applyAlignment="1">
      <alignment horizontal="left"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9" sqref="A29"/>
    </sheetView>
  </sheetViews>
  <sheetFormatPr defaultColWidth="0" defaultRowHeight="13.8" zeroHeight="1" x14ac:dyDescent="0.25"/>
  <cols>
    <col min="1" max="1" width="219.33203125" style="41" customWidth="1"/>
    <col min="2" max="2" width="33.33203125" style="40" customWidth="1"/>
    <col min="3" max="16384" width="8.6640625" hidden="1"/>
  </cols>
  <sheetData>
    <row r="1" spans="1:2" ht="23.25" customHeight="1" x14ac:dyDescent="0.25">
      <c r="A1" s="39" t="s">
        <v>0</v>
      </c>
    </row>
    <row r="2" spans="1:2" ht="33" customHeight="1" x14ac:dyDescent="0.25">
      <c r="A2" s="95" t="s">
        <v>1</v>
      </c>
    </row>
    <row r="3" spans="1:2" ht="17.25" customHeight="1" x14ac:dyDescent="0.25"/>
    <row r="4" spans="1:2" ht="23.25" customHeight="1" x14ac:dyDescent="0.25">
      <c r="A4" s="119"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70"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6"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ht="17.25" customHeight="1" x14ac:dyDescent="0.25">
      <c r="A51" s="46" t="s">
        <v>44</v>
      </c>
    </row>
    <row r="52" spans="1:1" ht="17.25" customHeight="1" x14ac:dyDescent="0.25">
      <c r="A52" s="46"/>
    </row>
    <row r="53" spans="1:1" ht="22.5" customHeight="1" x14ac:dyDescent="0.25">
      <c r="A53" s="42" t="s">
        <v>45</v>
      </c>
    </row>
    <row r="54" spans="1:1" ht="32.25" customHeight="1" x14ac:dyDescent="0.25">
      <c r="A54" s="105" t="s">
        <v>46</v>
      </c>
    </row>
    <row r="55" spans="1:1" ht="17.25" customHeight="1" x14ac:dyDescent="0.25">
      <c r="A55" s="50" t="s">
        <v>47</v>
      </c>
    </row>
    <row r="56" spans="1:1" ht="17.25" customHeight="1" x14ac:dyDescent="0.25">
      <c r="A56" s="51" t="s">
        <v>48</v>
      </c>
    </row>
    <row r="57" spans="1:1" ht="17.25" customHeight="1" x14ac:dyDescent="0.25">
      <c r="A57" s="66" t="s">
        <v>49</v>
      </c>
    </row>
    <row r="58" spans="1:1" ht="17.25" customHeight="1" x14ac:dyDescent="0.25">
      <c r="A58" s="52" t="s">
        <v>50</v>
      </c>
    </row>
    <row r="59" spans="1:1" x14ac:dyDescent="0.25"/>
    <row r="61" spans="1:1" hidden="1" x14ac:dyDescent="0.25">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&amp;C&amp;"Calibri"&amp;14&amp;K000000IN-CONFIDENCE&amp;1#</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3.2" zeroHeight="1" x14ac:dyDescent="0.25"/>
  <cols>
    <col min="1" max="1" width="35.6640625" customWidth="1"/>
    <col min="2" max="2" width="21.6640625" customWidth="1"/>
    <col min="3" max="3" width="33.6640625" customWidth="1"/>
    <col min="4" max="4" width="4.332031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36" t="s">
        <v>51</v>
      </c>
      <c r="B1" s="136"/>
      <c r="C1" s="136"/>
      <c r="D1" s="136"/>
      <c r="E1" s="136"/>
      <c r="F1" s="136"/>
      <c r="G1" s="17"/>
      <c r="H1" s="17"/>
      <c r="I1" s="17"/>
      <c r="J1" s="17"/>
      <c r="K1" s="17"/>
    </row>
    <row r="2" spans="1:11" ht="21" customHeight="1" x14ac:dyDescent="0.25">
      <c r="A2" s="3" t="s">
        <v>52</v>
      </c>
      <c r="B2" s="137" t="s">
        <v>177</v>
      </c>
      <c r="C2" s="137"/>
      <c r="D2" s="137"/>
      <c r="E2" s="137"/>
      <c r="F2" s="137"/>
      <c r="G2" s="17"/>
      <c r="H2" s="17"/>
      <c r="I2" s="17"/>
      <c r="J2" s="17"/>
      <c r="K2" s="17"/>
    </row>
    <row r="3" spans="1:11" ht="21" customHeight="1" x14ac:dyDescent="0.25">
      <c r="A3" s="3" t="s">
        <v>53</v>
      </c>
      <c r="B3" s="137" t="s">
        <v>178</v>
      </c>
      <c r="C3" s="137"/>
      <c r="D3" s="137"/>
      <c r="E3" s="137"/>
      <c r="F3" s="137"/>
      <c r="G3" s="17"/>
      <c r="H3" s="17"/>
      <c r="I3" s="17"/>
      <c r="J3" s="17"/>
      <c r="K3" s="17"/>
    </row>
    <row r="4" spans="1:11" ht="21" customHeight="1" x14ac:dyDescent="0.25">
      <c r="A4" s="3" t="s">
        <v>54</v>
      </c>
      <c r="B4" s="138">
        <v>44743</v>
      </c>
      <c r="C4" s="138"/>
      <c r="D4" s="138"/>
      <c r="E4" s="138"/>
      <c r="F4" s="138"/>
      <c r="G4" s="17"/>
      <c r="H4" s="17"/>
      <c r="I4" s="17"/>
      <c r="J4" s="17"/>
      <c r="K4" s="17"/>
    </row>
    <row r="5" spans="1:11" ht="21" customHeight="1" x14ac:dyDescent="0.25">
      <c r="A5" s="3" t="s">
        <v>55</v>
      </c>
      <c r="B5" s="138">
        <v>45107</v>
      </c>
      <c r="C5" s="138"/>
      <c r="D5" s="138"/>
      <c r="E5" s="138"/>
      <c r="F5" s="138"/>
      <c r="G5" s="17"/>
      <c r="H5" s="17"/>
      <c r="I5" s="17"/>
      <c r="J5" s="17"/>
      <c r="K5" s="17"/>
    </row>
    <row r="6" spans="1:11" ht="21" customHeight="1" x14ac:dyDescent="0.25">
      <c r="A6" s="3" t="s">
        <v>56</v>
      </c>
      <c r="B6" s="153" t="str">
        <f>IF(AND(Travel!B7&lt;&gt;A30,Hospitality!B7&lt;&gt;A30,'All other expenses'!B7&lt;&gt;A30,'Gifts and benefits'!B7&lt;&gt;A30),A31,IF(AND(Travel!B7=A30,Hospitality!B7=A30,'All other expenses'!B7=A30,'Gifts and benefits'!B7=A30),A33,A32))</f>
        <v>Data and totals checked on all sheets</v>
      </c>
      <c r="C6" s="153"/>
      <c r="D6" s="153"/>
      <c r="E6" s="153"/>
      <c r="F6" s="153"/>
      <c r="G6" s="23"/>
      <c r="H6" s="17"/>
      <c r="I6" s="17"/>
      <c r="J6" s="17"/>
      <c r="K6" s="17"/>
    </row>
    <row r="7" spans="1:11" ht="21" customHeight="1" x14ac:dyDescent="0.25">
      <c r="A7" s="3" t="s">
        <v>57</v>
      </c>
      <c r="B7" s="135" t="s">
        <v>89</v>
      </c>
      <c r="C7" s="135"/>
      <c r="D7" s="135"/>
      <c r="E7" s="135"/>
      <c r="F7" s="135"/>
      <c r="G7" s="23"/>
      <c r="H7" s="17"/>
      <c r="I7" s="17"/>
      <c r="J7" s="17"/>
      <c r="K7" s="17"/>
    </row>
    <row r="8" spans="1:11" ht="21" customHeight="1" x14ac:dyDescent="0.25">
      <c r="A8" s="3" t="s">
        <v>59</v>
      </c>
      <c r="B8" s="135" t="s">
        <v>340</v>
      </c>
      <c r="C8" s="135"/>
      <c r="D8" s="135"/>
      <c r="E8" s="135"/>
      <c r="F8" s="135"/>
      <c r="G8" s="23"/>
      <c r="H8" s="17"/>
      <c r="I8" s="17"/>
      <c r="J8" s="17"/>
      <c r="K8" s="17"/>
    </row>
    <row r="9" spans="1:11" ht="66.75" customHeight="1" x14ac:dyDescent="0.25">
      <c r="A9" s="134" t="s">
        <v>60</v>
      </c>
      <c r="B9" s="134"/>
      <c r="C9" s="134"/>
      <c r="D9" s="134"/>
      <c r="E9" s="134"/>
      <c r="F9" s="134"/>
      <c r="G9" s="23"/>
      <c r="H9" s="17"/>
      <c r="I9" s="17"/>
      <c r="J9" s="17"/>
      <c r="K9" s="17"/>
    </row>
    <row r="10" spans="1:11" s="94" customFormat="1" ht="36" customHeight="1" x14ac:dyDescent="0.25">
      <c r="A10" s="88" t="s">
        <v>61</v>
      </c>
      <c r="B10" s="89" t="s">
        <v>62</v>
      </c>
      <c r="C10" s="89" t="s">
        <v>63</v>
      </c>
      <c r="D10" s="90"/>
      <c r="E10" s="91" t="s">
        <v>29</v>
      </c>
      <c r="F10" s="92" t="s">
        <v>64</v>
      </c>
      <c r="G10" s="93"/>
      <c r="H10" s="93"/>
      <c r="I10" s="93"/>
      <c r="J10" s="93"/>
      <c r="K10" s="93"/>
    </row>
    <row r="11" spans="1:11" ht="27.75" customHeight="1" x14ac:dyDescent="0.3">
      <c r="A11" s="8" t="s">
        <v>65</v>
      </c>
      <c r="B11" s="60">
        <f>B15+B16+B17</f>
        <v>41341.439999999995</v>
      </c>
      <c r="C11" s="67" t="str">
        <f>IF(Travel!B6="",A34,Travel!B6)</f>
        <v>Figures exclude GST</v>
      </c>
      <c r="D11" s="6"/>
      <c r="E11" s="8" t="s">
        <v>66</v>
      </c>
      <c r="F11" s="33">
        <f>'Gifts and benefits'!C28</f>
        <v>15</v>
      </c>
      <c r="G11" s="29"/>
      <c r="H11" s="29"/>
      <c r="I11" s="29"/>
      <c r="J11" s="29"/>
      <c r="K11" s="29"/>
    </row>
    <row r="12" spans="1:11" ht="27.75" customHeight="1" x14ac:dyDescent="0.3">
      <c r="A12" s="8" t="s">
        <v>24</v>
      </c>
      <c r="B12" s="60">
        <f>Hospitality!B14</f>
        <v>0</v>
      </c>
      <c r="C12" s="67" t="str">
        <f>IF(Hospitality!B6="",A34,Hospitality!B6)</f>
        <v>Figures exclude GST</v>
      </c>
      <c r="D12" s="6"/>
      <c r="E12" s="8" t="s">
        <v>67</v>
      </c>
      <c r="F12" s="33">
        <f>'Gifts and benefits'!C29</f>
        <v>9</v>
      </c>
      <c r="G12" s="29"/>
      <c r="H12" s="29"/>
      <c r="I12" s="29"/>
      <c r="J12" s="29"/>
      <c r="K12" s="29"/>
    </row>
    <row r="13" spans="1:11" ht="27.75" customHeight="1" x14ac:dyDescent="0.25">
      <c r="A13" s="8" t="s">
        <v>68</v>
      </c>
      <c r="B13" s="60">
        <f>'All other expenses'!B48</f>
        <v>5062.3900000000003</v>
      </c>
      <c r="C13" s="67" t="str">
        <f>IF('All other expenses'!B6="",A34,'All other expenses'!B6)</f>
        <v>Figures exclude GST</v>
      </c>
      <c r="D13" s="6"/>
      <c r="E13" s="8" t="s">
        <v>69</v>
      </c>
      <c r="F13" s="33">
        <f>'Gifts and benefits'!C30</f>
        <v>6</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Travel!B17</f>
        <v>14879.51</v>
      </c>
      <c r="C15" s="69" t="str">
        <f>C11</f>
        <v>Figures exclude GST</v>
      </c>
      <c r="D15" s="6"/>
      <c r="E15" s="6"/>
      <c r="F15" s="35"/>
      <c r="G15" s="17"/>
      <c r="H15" s="17"/>
      <c r="I15" s="17"/>
      <c r="J15" s="17"/>
      <c r="K15" s="17"/>
    </row>
    <row r="16" spans="1:11" ht="27.75" customHeight="1" x14ac:dyDescent="0.25">
      <c r="A16" s="9" t="s">
        <v>71</v>
      </c>
      <c r="B16" s="62">
        <f>Travel!B122</f>
        <v>26326.629999999994</v>
      </c>
      <c r="C16" s="69" t="str">
        <f>C11</f>
        <v>Figures exclude GST</v>
      </c>
      <c r="D16" s="36"/>
      <c r="E16" s="6"/>
      <c r="F16" s="37"/>
      <c r="G16" s="17"/>
      <c r="H16" s="17"/>
      <c r="I16" s="17"/>
      <c r="J16" s="17"/>
      <c r="K16" s="17"/>
    </row>
    <row r="17" spans="1:11" ht="27.75" customHeight="1" x14ac:dyDescent="0.25">
      <c r="A17" s="9" t="s">
        <v>72</v>
      </c>
      <c r="B17" s="62">
        <f>Travel!B131</f>
        <v>135.30000000000001</v>
      </c>
      <c r="C17" s="69" t="str">
        <f>C11</f>
        <v>Figures exclude GST</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73</v>
      </c>
      <c r="B19" s="19"/>
      <c r="C19" s="17"/>
      <c r="D19" s="17"/>
      <c r="E19" s="17"/>
      <c r="F19" s="17"/>
      <c r="G19" s="17"/>
      <c r="H19" s="17"/>
      <c r="I19" s="17"/>
      <c r="J19" s="17"/>
      <c r="K19" s="17"/>
    </row>
    <row r="20" spans="1:11" x14ac:dyDescent="0.25">
      <c r="A20" s="20" t="s">
        <v>74</v>
      </c>
      <c r="D20" s="17"/>
      <c r="E20" s="17"/>
      <c r="F20" s="17"/>
      <c r="G20" s="17"/>
      <c r="H20" s="17"/>
      <c r="I20" s="17"/>
      <c r="J20" s="17"/>
      <c r="K20" s="17"/>
    </row>
    <row r="21" spans="1:11" ht="12.6" customHeight="1" x14ac:dyDescent="0.25">
      <c r="A21" s="20" t="s">
        <v>75</v>
      </c>
      <c r="D21" s="17"/>
      <c r="E21" s="17"/>
      <c r="F21" s="17"/>
      <c r="G21" s="17"/>
      <c r="H21" s="17"/>
      <c r="I21" s="17"/>
      <c r="J21" s="17"/>
      <c r="K21" s="17"/>
    </row>
    <row r="22" spans="1:11" ht="12.6" customHeight="1" x14ac:dyDescent="0.25">
      <c r="A22" s="20" t="s">
        <v>76</v>
      </c>
      <c r="D22" s="17"/>
      <c r="E22" s="17"/>
      <c r="F22" s="17"/>
      <c r="G22" s="17"/>
      <c r="H22" s="17"/>
      <c r="I22" s="17"/>
      <c r="J22" s="17"/>
      <c r="K22" s="17"/>
    </row>
    <row r="23" spans="1:11" ht="12.6" customHeight="1" x14ac:dyDescent="0.25">
      <c r="A23" s="20" t="s">
        <v>77</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idden="1" x14ac:dyDescent="0.25">
      <c r="A27" s="10" t="s">
        <v>80</v>
      </c>
      <c r="B27" s="10"/>
      <c r="C27" s="10"/>
      <c r="D27" s="10"/>
      <c r="E27" s="10"/>
      <c r="F27" s="10"/>
      <c r="G27" s="17"/>
      <c r="H27" s="17"/>
      <c r="I27" s="17"/>
      <c r="J27" s="17"/>
      <c r="K27" s="17"/>
    </row>
    <row r="28" spans="1:11" hidden="1" x14ac:dyDescent="0.25">
      <c r="A28" s="10" t="s">
        <v>81</v>
      </c>
      <c r="B28" s="10"/>
      <c r="C28" s="10"/>
      <c r="D28" s="10"/>
      <c r="E28" s="10"/>
      <c r="F28" s="10"/>
      <c r="G28" s="17"/>
      <c r="H28" s="17"/>
      <c r="I28" s="17"/>
      <c r="J28" s="17"/>
      <c r="K28" s="17"/>
    </row>
    <row r="29" spans="1:11" hidden="1" x14ac:dyDescent="0.25">
      <c r="A29" s="11" t="s">
        <v>82</v>
      </c>
      <c r="B29" s="11"/>
      <c r="C29" s="11"/>
      <c r="D29" s="11"/>
      <c r="E29" s="11"/>
      <c r="F29" s="11"/>
      <c r="G29" s="17"/>
      <c r="H29" s="17"/>
      <c r="I29" s="17"/>
      <c r="J29" s="17"/>
      <c r="K29" s="17"/>
    </row>
    <row r="30" spans="1:11" hidden="1" x14ac:dyDescent="0.25">
      <c r="A30" s="11" t="s">
        <v>83</v>
      </c>
      <c r="B30" s="11"/>
      <c r="C30" s="11"/>
      <c r="D30" s="11"/>
      <c r="E30" s="11"/>
      <c r="F30" s="11"/>
      <c r="G30" s="17"/>
      <c r="H30" s="17"/>
      <c r="I30" s="17"/>
      <c r="J30" s="17"/>
      <c r="K30" s="17"/>
    </row>
    <row r="31" spans="1:11" hidden="1" x14ac:dyDescent="0.25">
      <c r="A31" s="10" t="s">
        <v>84</v>
      </c>
      <c r="B31" s="10"/>
      <c r="C31" s="10"/>
      <c r="D31" s="10"/>
      <c r="E31" s="10"/>
      <c r="F31" s="10"/>
      <c r="G31" s="17"/>
      <c r="H31" s="17"/>
      <c r="I31" s="17"/>
      <c r="J31" s="17"/>
      <c r="K31" s="17"/>
    </row>
    <row r="32" spans="1:11" hidden="1" x14ac:dyDescent="0.25">
      <c r="A32" s="10" t="s">
        <v>85</v>
      </c>
      <c r="B32" s="10"/>
      <c r="C32" s="10"/>
      <c r="D32" s="10"/>
      <c r="E32" s="10"/>
      <c r="F32" s="10"/>
      <c r="G32" s="17"/>
      <c r="H32" s="17"/>
      <c r="I32" s="17"/>
      <c r="J32" s="17"/>
      <c r="K32" s="17"/>
    </row>
    <row r="33" spans="1:11" hidden="1" x14ac:dyDescent="0.25">
      <c r="A33" s="10" t="s">
        <v>86</v>
      </c>
      <c r="B33" s="10"/>
      <c r="C33" s="10"/>
      <c r="D33" s="10"/>
      <c r="E33" s="10"/>
      <c r="F33" s="10"/>
      <c r="G33" s="17"/>
      <c r="H33" s="17"/>
      <c r="I33" s="17"/>
      <c r="J33" s="17"/>
      <c r="K33" s="17"/>
    </row>
    <row r="34" spans="1:11" hidden="1" x14ac:dyDescent="0.25">
      <c r="A34" s="11" t="s">
        <v>87</v>
      </c>
      <c r="B34" s="11"/>
      <c r="C34" s="11"/>
      <c r="D34" s="11"/>
      <c r="E34" s="11"/>
      <c r="F34" s="11"/>
      <c r="G34" s="17"/>
      <c r="H34" s="17"/>
      <c r="I34" s="17"/>
      <c r="J34" s="17"/>
      <c r="K34" s="17"/>
    </row>
    <row r="35" spans="1:11" hidden="1" x14ac:dyDescent="0.25">
      <c r="A35" s="11" t="s">
        <v>88</v>
      </c>
      <c r="B35" s="11"/>
      <c r="C35" s="11"/>
      <c r="D35" s="11"/>
      <c r="E35" s="11"/>
      <c r="F35" s="11"/>
      <c r="G35" s="17"/>
      <c r="H35" s="17"/>
      <c r="I35" s="17"/>
      <c r="J35" s="17"/>
      <c r="K35" s="17"/>
    </row>
    <row r="36" spans="1:11" hidden="1" x14ac:dyDescent="0.25">
      <c r="A36" s="10" t="s">
        <v>58</v>
      </c>
      <c r="B36" s="64"/>
      <c r="C36" s="64"/>
      <c r="D36" s="64"/>
      <c r="E36" s="64"/>
      <c r="F36" s="64"/>
      <c r="G36" s="17"/>
      <c r="H36" s="17"/>
      <c r="I36" s="17"/>
      <c r="J36" s="17"/>
      <c r="K36" s="17"/>
    </row>
    <row r="37" spans="1:11" hidden="1" x14ac:dyDescent="0.25">
      <c r="A37" s="10" t="s">
        <v>89</v>
      </c>
      <c r="B37" s="64"/>
      <c r="C37" s="64"/>
      <c r="D37" s="64"/>
      <c r="E37" s="64"/>
      <c r="F37" s="64"/>
      <c r="G37" s="17"/>
      <c r="H37" s="17"/>
      <c r="I37" s="17"/>
      <c r="J37" s="17"/>
      <c r="K37" s="17"/>
    </row>
    <row r="38" spans="1:11" hidden="1" x14ac:dyDescent="0.25">
      <c r="A38" s="10" t="s">
        <v>168</v>
      </c>
      <c r="B38" s="64"/>
      <c r="C38" s="64"/>
      <c r="D38" s="64"/>
      <c r="E38" s="64"/>
      <c r="F38" s="64"/>
      <c r="G38" s="17"/>
      <c r="H38" s="17"/>
      <c r="I38" s="17"/>
      <c r="J38" s="17"/>
      <c r="K38" s="17"/>
    </row>
    <row r="39" spans="1:11" hidden="1" x14ac:dyDescent="0.25">
      <c r="A39" s="11" t="s">
        <v>90</v>
      </c>
      <c r="B39" s="4"/>
      <c r="C39" s="4"/>
      <c r="D39" s="4"/>
      <c r="E39" s="4"/>
      <c r="F39" s="4"/>
      <c r="G39" s="17"/>
      <c r="H39" s="17"/>
      <c r="I39" s="17"/>
      <c r="J39" s="17"/>
      <c r="K39" s="17"/>
    </row>
    <row r="40" spans="1:11" hidden="1" x14ac:dyDescent="0.25">
      <c r="A40" s="4" t="s">
        <v>91</v>
      </c>
      <c r="B40" s="4"/>
      <c r="C40" s="4"/>
      <c r="D40" s="4"/>
      <c r="E40" s="4"/>
      <c r="F40" s="4"/>
      <c r="G40" s="17"/>
      <c r="H40" s="17"/>
      <c r="I40" s="17"/>
      <c r="J40" s="17"/>
      <c r="K40" s="17"/>
    </row>
    <row r="41" spans="1:11" hidden="1" x14ac:dyDescent="0.25">
      <c r="A41" s="4" t="s">
        <v>92</v>
      </c>
      <c r="B41" s="4"/>
      <c r="C41" s="4"/>
      <c r="D41" s="4"/>
      <c r="E41" s="4"/>
      <c r="F41" s="4"/>
      <c r="G41" s="17"/>
      <c r="H41" s="17"/>
      <c r="I41" s="17"/>
      <c r="J41" s="17"/>
      <c r="K41" s="17"/>
    </row>
    <row r="42" spans="1:11" hidden="1" x14ac:dyDescent="0.25">
      <c r="A42" s="4" t="s">
        <v>93</v>
      </c>
      <c r="B42" s="4"/>
      <c r="C42" s="4"/>
      <c r="D42" s="4"/>
      <c r="E42" s="4"/>
      <c r="F42" s="4"/>
      <c r="G42" s="17"/>
      <c r="H42" s="17"/>
      <c r="I42" s="17"/>
      <c r="J42" s="17"/>
      <c r="K42" s="17"/>
    </row>
    <row r="43" spans="1:11" hidden="1" x14ac:dyDescent="0.25">
      <c r="A43" s="4" t="s">
        <v>94</v>
      </c>
      <c r="B43" s="4"/>
      <c r="C43" s="4"/>
      <c r="D43" s="4"/>
      <c r="E43" s="4"/>
      <c r="F43" s="4"/>
      <c r="G43" s="17"/>
      <c r="H43" s="17"/>
      <c r="I43" s="17"/>
      <c r="J43" s="17"/>
      <c r="K43" s="17"/>
    </row>
    <row r="44" spans="1:11" hidden="1" x14ac:dyDescent="0.25">
      <c r="A44" s="4" t="s">
        <v>95</v>
      </c>
      <c r="B44" s="4"/>
      <c r="C44" s="4"/>
      <c r="D44" s="4"/>
      <c r="E44" s="4"/>
      <c r="F44" s="4"/>
      <c r="G44" s="17"/>
      <c r="H44" s="17"/>
      <c r="I44" s="17"/>
      <c r="J44" s="17"/>
      <c r="K44" s="17"/>
    </row>
    <row r="45" spans="1:11" hidden="1" x14ac:dyDescent="0.25">
      <c r="A45" s="65" t="s">
        <v>96</v>
      </c>
      <c r="B45" s="64"/>
      <c r="C45" s="64"/>
      <c r="D45" s="64"/>
      <c r="E45" s="64"/>
      <c r="F45" s="64"/>
      <c r="G45" s="17"/>
      <c r="H45" s="17"/>
      <c r="I45" s="17"/>
      <c r="J45" s="17"/>
      <c r="K45" s="17"/>
    </row>
    <row r="46" spans="1:11" hidden="1" x14ac:dyDescent="0.25">
      <c r="A46" s="64" t="s">
        <v>97</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2" t="s">
        <v>98</v>
      </c>
      <c r="B48" s="64"/>
      <c r="C48" s="64"/>
      <c r="D48" s="64"/>
      <c r="E48" s="64"/>
      <c r="F48" s="64"/>
      <c r="G48" s="17"/>
      <c r="H48" s="17"/>
      <c r="I48" s="17"/>
      <c r="J48" s="17"/>
      <c r="K48" s="17"/>
    </row>
    <row r="49" spans="1:11" ht="26.4" hidden="1" x14ac:dyDescent="0.25">
      <c r="A49" s="82" t="s">
        <v>99</v>
      </c>
      <c r="B49" s="64"/>
      <c r="C49" s="64"/>
      <c r="D49" s="64"/>
      <c r="E49" s="64"/>
      <c r="F49" s="64"/>
      <c r="G49" s="17"/>
      <c r="H49" s="17"/>
      <c r="I49" s="17"/>
      <c r="J49" s="17"/>
      <c r="K49" s="17"/>
    </row>
    <row r="50" spans="1:11" ht="26.4" hidden="1" x14ac:dyDescent="0.25">
      <c r="A50" s="83" t="s">
        <v>100</v>
      </c>
      <c r="B50" s="4"/>
      <c r="C50" s="4"/>
      <c r="D50" s="4"/>
      <c r="E50" s="4"/>
      <c r="F50" s="4"/>
      <c r="G50" s="17"/>
      <c r="H50" s="17"/>
      <c r="I50" s="17"/>
      <c r="J50" s="17"/>
      <c r="K50" s="17"/>
    </row>
    <row r="51" spans="1:11" ht="26.4" hidden="1" x14ac:dyDescent="0.25">
      <c r="A51" s="83" t="s">
        <v>101</v>
      </c>
      <c r="B51" s="4"/>
      <c r="C51" s="4"/>
      <c r="D51" s="4"/>
      <c r="E51" s="4"/>
      <c r="F51" s="4"/>
      <c r="G51" s="17"/>
      <c r="H51" s="17"/>
      <c r="I51" s="17"/>
      <c r="J51" s="17"/>
      <c r="K51" s="17"/>
    </row>
    <row r="52" spans="1:11" ht="39.6" hidden="1" x14ac:dyDescent="0.25">
      <c r="A52" s="83" t="s">
        <v>102</v>
      </c>
      <c r="B52" s="75"/>
      <c r="C52" s="75"/>
      <c r="D52" s="75"/>
      <c r="E52" s="11"/>
      <c r="F52" s="11"/>
      <c r="G52" s="17"/>
      <c r="H52" s="17"/>
      <c r="I52" s="17"/>
      <c r="J52" s="17"/>
      <c r="K52" s="17"/>
    </row>
    <row r="53" spans="1:11" hidden="1" x14ac:dyDescent="0.25">
      <c r="A53" s="80" t="s">
        <v>103</v>
      </c>
      <c r="B53" s="74"/>
      <c r="C53" s="74"/>
      <c r="D53" s="74"/>
      <c r="E53" s="10"/>
      <c r="F53" s="10" t="b">
        <v>1</v>
      </c>
      <c r="G53" s="17"/>
      <c r="H53" s="17"/>
      <c r="I53" s="17"/>
      <c r="J53" s="17"/>
      <c r="K53" s="17"/>
    </row>
    <row r="54" spans="1:11" hidden="1" x14ac:dyDescent="0.25">
      <c r="A54" s="81" t="s">
        <v>104</v>
      </c>
      <c r="B54" s="80"/>
      <c r="C54" s="80"/>
      <c r="D54" s="80"/>
      <c r="E54" s="10"/>
      <c r="F54" s="10" t="b">
        <v>0</v>
      </c>
      <c r="G54" s="17"/>
      <c r="H54" s="17"/>
      <c r="I54" s="17"/>
      <c r="J54" s="17"/>
      <c r="K54" s="17"/>
    </row>
    <row r="55" spans="1:11" hidden="1" x14ac:dyDescent="0.25">
      <c r="A55" s="84"/>
      <c r="B55" s="76">
        <f>COUNT(Travel!B12:B16)</f>
        <v>3</v>
      </c>
      <c r="C55" s="76"/>
      <c r="D55" s="76">
        <f>COUNTIF(Travel!D12:D16,"*")</f>
        <v>3</v>
      </c>
      <c r="E55" s="77"/>
      <c r="F55" s="77" t="b">
        <f>MIN(B55,D55)=MAX(B55,D55)</f>
        <v>1</v>
      </c>
      <c r="G55" s="17"/>
      <c r="H55" s="17"/>
      <c r="I55" s="17"/>
      <c r="J55" s="17"/>
      <c r="K55" s="17"/>
    </row>
    <row r="56" spans="1:11" hidden="1" x14ac:dyDescent="0.25">
      <c r="A56" s="84" t="s">
        <v>105</v>
      </c>
      <c r="B56" s="76">
        <f>COUNT(Travel!B21:B121)</f>
        <v>99</v>
      </c>
      <c r="C56" s="76"/>
      <c r="D56" s="76">
        <f>COUNTIF(Travel!D21:D121,"*")</f>
        <v>99</v>
      </c>
      <c r="E56" s="77"/>
      <c r="F56" s="77" t="b">
        <f>MIN(B56,D56)=MAX(B56,D56)</f>
        <v>1</v>
      </c>
    </row>
    <row r="57" spans="1:11" hidden="1" x14ac:dyDescent="0.25">
      <c r="A57" s="85"/>
      <c r="B57" s="76">
        <f>COUNT(Travel!B126:B130)</f>
        <v>3</v>
      </c>
      <c r="C57" s="76"/>
      <c r="D57" s="76">
        <f>COUNTIF(Travel!D126:D130,"*")</f>
        <v>3</v>
      </c>
      <c r="E57" s="77"/>
      <c r="F57" s="77" t="b">
        <f>MIN(B57,D57)=MAX(B57,D57)</f>
        <v>1</v>
      </c>
    </row>
    <row r="58" spans="1:11" hidden="1" x14ac:dyDescent="0.25">
      <c r="A58" s="86" t="s">
        <v>106</v>
      </c>
      <c r="B58" s="78">
        <f>COUNT(Hospitality!B11:B13)</f>
        <v>1</v>
      </c>
      <c r="C58" s="78"/>
      <c r="D58" s="78">
        <f>COUNTIF(Hospitality!D11:D13,"*")</f>
        <v>1</v>
      </c>
      <c r="E58" s="79"/>
      <c r="F58" s="79" t="b">
        <f>MIN(B58,D58)=MAX(B58,D58)</f>
        <v>1</v>
      </c>
    </row>
    <row r="59" spans="1:11" hidden="1" x14ac:dyDescent="0.25">
      <c r="A59" s="87" t="s">
        <v>107</v>
      </c>
      <c r="B59" s="77">
        <f>COUNT('All other expenses'!B11:B47)</f>
        <v>35</v>
      </c>
      <c r="C59" s="77"/>
      <c r="D59" s="77">
        <f>COUNTIF('All other expenses'!D11:D47,"*")</f>
        <v>35</v>
      </c>
      <c r="E59" s="77"/>
      <c r="F59" s="77" t="b">
        <f>MIN(B59,D59)=MAX(B59,D59)</f>
        <v>1</v>
      </c>
    </row>
    <row r="60" spans="1:11" hidden="1" x14ac:dyDescent="0.25">
      <c r="A60" s="86" t="s">
        <v>108</v>
      </c>
      <c r="B60" s="78">
        <f>COUNTIF('Gifts and benefits'!B11:B27,"*")</f>
        <v>15</v>
      </c>
      <c r="C60" s="78">
        <f>COUNTIF('Gifts and benefits'!C11:C27,"*")</f>
        <v>15</v>
      </c>
      <c r="D60" s="78"/>
      <c r="E60" s="78">
        <f>COUNTA('Gifts and benefits'!E11:E27)</f>
        <v>15</v>
      </c>
      <c r="F60" s="79"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Header>&amp;C&amp;"Calibri"&amp;14&amp;K000000IN-CONFIDENCE&amp;1#</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1"/>
  <sheetViews>
    <sheetView zoomScaleNormal="100" workbookViewId="0">
      <selection activeCell="B7" sqref="B7:E7"/>
    </sheetView>
  </sheetViews>
  <sheetFormatPr defaultColWidth="0" defaultRowHeight="13.2" zeroHeight="1" x14ac:dyDescent="0.25"/>
  <cols>
    <col min="1" max="1" width="35.6640625" customWidth="1"/>
    <col min="2" max="2" width="14.33203125" customWidth="1"/>
    <col min="3" max="3" width="71.33203125" customWidth="1"/>
    <col min="4" max="4" width="50" customWidth="1"/>
    <col min="5" max="5" width="21.33203125" customWidth="1"/>
    <col min="6" max="6" width="37.6640625" customWidth="1"/>
    <col min="7" max="9" width="9.109375" hidden="1" customWidth="1"/>
    <col min="10" max="13" width="0" hidden="1" customWidth="1"/>
    <col min="14" max="16384" width="9.109375" hidden="1"/>
  </cols>
  <sheetData>
    <row r="1" spans="1:6" ht="26.25" customHeight="1" x14ac:dyDescent="0.25">
      <c r="A1" s="136" t="s">
        <v>109</v>
      </c>
      <c r="B1" s="136"/>
      <c r="C1" s="136"/>
      <c r="D1" s="136"/>
      <c r="E1" s="136"/>
      <c r="F1" s="17"/>
    </row>
    <row r="2" spans="1:6" ht="21" customHeight="1" x14ac:dyDescent="0.25">
      <c r="A2" s="3" t="s">
        <v>52</v>
      </c>
      <c r="B2" s="139" t="str">
        <f>'Summary and sign-off'!B2:F2</f>
        <v>Oranga Tamariki</v>
      </c>
      <c r="C2" s="139"/>
      <c r="D2" s="139"/>
      <c r="E2" s="139"/>
      <c r="F2" s="17"/>
    </row>
    <row r="3" spans="1:6" ht="21" customHeight="1" x14ac:dyDescent="0.25">
      <c r="A3" s="3" t="s">
        <v>110</v>
      </c>
      <c r="B3" s="139" t="str">
        <f>'Summary and sign-off'!B3:F3</f>
        <v>Chappie Te Kani</v>
      </c>
      <c r="C3" s="139"/>
      <c r="D3" s="139"/>
      <c r="E3" s="139"/>
      <c r="F3" s="17"/>
    </row>
    <row r="4" spans="1:6" ht="21" customHeight="1" x14ac:dyDescent="0.25">
      <c r="A4" s="3" t="s">
        <v>111</v>
      </c>
      <c r="B4" s="139">
        <f>'Summary and sign-off'!B4:F4</f>
        <v>44743</v>
      </c>
      <c r="C4" s="139"/>
      <c r="D4" s="139"/>
      <c r="E4" s="139"/>
      <c r="F4" s="17"/>
    </row>
    <row r="5" spans="1:6" ht="21" customHeight="1" x14ac:dyDescent="0.25">
      <c r="A5" s="3" t="s">
        <v>112</v>
      </c>
      <c r="B5" s="139">
        <f>'Summary and sign-off'!B5:F5</f>
        <v>45107</v>
      </c>
      <c r="C5" s="139"/>
      <c r="D5" s="139"/>
      <c r="E5" s="139"/>
      <c r="F5" s="17"/>
    </row>
    <row r="6" spans="1:6" ht="21" customHeight="1" x14ac:dyDescent="0.25">
      <c r="A6" s="3" t="s">
        <v>113</v>
      </c>
      <c r="B6" s="135" t="s">
        <v>81</v>
      </c>
      <c r="C6" s="135"/>
      <c r="D6" s="135"/>
      <c r="E6" s="135"/>
      <c r="F6" s="17"/>
    </row>
    <row r="7" spans="1:6" ht="21" customHeight="1" x14ac:dyDescent="0.25">
      <c r="A7" s="3" t="s">
        <v>56</v>
      </c>
      <c r="B7" s="135" t="s">
        <v>83</v>
      </c>
      <c r="C7" s="135"/>
      <c r="D7" s="135"/>
      <c r="E7" s="135"/>
      <c r="F7" s="17"/>
    </row>
    <row r="8" spans="1:6" ht="36" customHeight="1" x14ac:dyDescent="0.25">
      <c r="A8" s="142" t="s">
        <v>114</v>
      </c>
      <c r="B8" s="143"/>
      <c r="C8" s="143"/>
      <c r="D8" s="143"/>
      <c r="E8" s="143"/>
      <c r="F8" s="19"/>
    </row>
    <row r="9" spans="1:6" ht="36" customHeight="1" x14ac:dyDescent="0.25">
      <c r="A9" s="144" t="s">
        <v>115</v>
      </c>
      <c r="B9" s="145"/>
      <c r="C9" s="145"/>
      <c r="D9" s="145"/>
      <c r="E9" s="145"/>
      <c r="F9" s="19"/>
    </row>
    <row r="10" spans="1:6" ht="24.75" customHeight="1" x14ac:dyDescent="0.3">
      <c r="A10" s="141" t="s">
        <v>116</v>
      </c>
      <c r="B10" s="146"/>
      <c r="C10" s="141"/>
      <c r="D10" s="141"/>
      <c r="E10" s="141"/>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ht="26.4" x14ac:dyDescent="0.25">
      <c r="A13" s="120">
        <v>44949</v>
      </c>
      <c r="B13" s="121">
        <v>12126.36</v>
      </c>
      <c r="C13" s="122" t="s">
        <v>343</v>
      </c>
      <c r="D13" s="122" t="s">
        <v>344</v>
      </c>
      <c r="E13" s="123" t="s">
        <v>345</v>
      </c>
      <c r="F13" s="1"/>
    </row>
    <row r="14" spans="1:6" s="2" customFormat="1" ht="26.4" x14ac:dyDescent="0.25">
      <c r="A14" s="120">
        <v>44949</v>
      </c>
      <c r="B14" s="121">
        <v>2330.33</v>
      </c>
      <c r="C14" s="122" t="s">
        <v>346</v>
      </c>
      <c r="D14" s="122" t="s">
        <v>203</v>
      </c>
      <c r="E14" s="123" t="s">
        <v>345</v>
      </c>
      <c r="F14" s="1"/>
    </row>
    <row r="15" spans="1:6" s="2" customFormat="1" ht="26.4" x14ac:dyDescent="0.25">
      <c r="A15" s="120">
        <v>44949</v>
      </c>
      <c r="B15" s="121">
        <v>422.82</v>
      </c>
      <c r="C15" s="122" t="s">
        <v>347</v>
      </c>
      <c r="D15" s="122" t="s">
        <v>348</v>
      </c>
      <c r="E15" s="123" t="s">
        <v>345</v>
      </c>
      <c r="F15" s="1"/>
    </row>
    <row r="16" spans="1:6" s="2" customFormat="1" hidden="1" x14ac:dyDescent="0.25">
      <c r="A16" s="106"/>
      <c r="B16" s="107"/>
      <c r="C16" s="108"/>
      <c r="D16" s="108"/>
      <c r="E16" s="109"/>
      <c r="F16" s="1"/>
    </row>
    <row r="17" spans="1:6" ht="19.5" customHeight="1" x14ac:dyDescent="0.25">
      <c r="A17" s="72" t="s">
        <v>122</v>
      </c>
      <c r="B17" s="73">
        <f>SUM(B12:B16)</f>
        <v>14879.51</v>
      </c>
      <c r="C17" s="130" t="str">
        <f>IF(SUBTOTAL(3,B12:B16)=SUBTOTAL(103,B12:B16),'Summary and sign-off'!$A$48,'Summary and sign-off'!$A$49)</f>
        <v>Check - there are no hidden rows with data</v>
      </c>
      <c r="D17" s="140" t="str">
        <f>IF('Summary and sign-off'!F55='Summary and sign-off'!F54,'Summary and sign-off'!A51,'Summary and sign-off'!A50)</f>
        <v>Check - each entry provides sufficient information</v>
      </c>
      <c r="E17" s="140"/>
      <c r="F17" s="17"/>
    </row>
    <row r="18" spans="1:6" ht="10.5" customHeight="1" x14ac:dyDescent="0.25">
      <c r="A18" s="17"/>
      <c r="B18" s="19"/>
      <c r="C18" s="17"/>
      <c r="D18" s="17"/>
      <c r="E18" s="17"/>
      <c r="F18" s="17"/>
    </row>
    <row r="19" spans="1:6" ht="24.75" customHeight="1" x14ac:dyDescent="0.3">
      <c r="A19" s="141" t="s">
        <v>123</v>
      </c>
      <c r="B19" s="141"/>
      <c r="C19" s="141"/>
      <c r="D19" s="141"/>
      <c r="E19" s="141"/>
      <c r="F19" s="29"/>
    </row>
    <row r="20" spans="1:6" ht="27" customHeight="1" x14ac:dyDescent="0.25">
      <c r="A20" s="24" t="s">
        <v>117</v>
      </c>
      <c r="B20" s="24" t="s">
        <v>62</v>
      </c>
      <c r="C20" s="24" t="s">
        <v>124</v>
      </c>
      <c r="D20" s="24" t="s">
        <v>120</v>
      </c>
      <c r="E20" s="24" t="s">
        <v>121</v>
      </c>
      <c r="F20" s="30"/>
    </row>
    <row r="21" spans="1:6" s="2" customFormat="1" hidden="1" x14ac:dyDescent="0.25">
      <c r="A21" s="96"/>
      <c r="B21" s="97"/>
      <c r="C21" s="98"/>
      <c r="D21" s="98"/>
      <c r="E21" s="99"/>
      <c r="F21" s="1"/>
    </row>
    <row r="22" spans="1:6" s="2" customFormat="1" ht="39.6" x14ac:dyDescent="0.25">
      <c r="A22" s="120">
        <v>44746</v>
      </c>
      <c r="B22" s="121">
        <v>483.07</v>
      </c>
      <c r="C22" s="122" t="s">
        <v>200</v>
      </c>
      <c r="D22" s="122" t="s">
        <v>198</v>
      </c>
      <c r="E22" s="123" t="s">
        <v>199</v>
      </c>
      <c r="F22" s="1"/>
    </row>
    <row r="23" spans="1:6" s="2" customFormat="1" x14ac:dyDescent="0.25">
      <c r="A23" s="120">
        <v>44746</v>
      </c>
      <c r="B23" s="121">
        <v>124.43</v>
      </c>
      <c r="C23" s="122" t="s">
        <v>179</v>
      </c>
      <c r="D23" s="122" t="s">
        <v>203</v>
      </c>
      <c r="E23" s="123" t="s">
        <v>180</v>
      </c>
      <c r="F23" s="1"/>
    </row>
    <row r="24" spans="1:6" s="2" customFormat="1" ht="39.6" x14ac:dyDescent="0.25">
      <c r="A24" s="120">
        <v>44746</v>
      </c>
      <c r="B24" s="121">
        <v>53.85</v>
      </c>
      <c r="C24" s="122" t="s">
        <v>200</v>
      </c>
      <c r="D24" s="122" t="s">
        <v>207</v>
      </c>
      <c r="E24" s="123" t="s">
        <v>199</v>
      </c>
      <c r="F24" s="1"/>
    </row>
    <row r="25" spans="1:6" s="2" customFormat="1" ht="26.4" x14ac:dyDescent="0.25">
      <c r="A25" s="120">
        <v>44747</v>
      </c>
      <c r="B25" s="121">
        <v>172.87</v>
      </c>
      <c r="C25" s="122" t="s">
        <v>204</v>
      </c>
      <c r="D25" s="122" t="s">
        <v>203</v>
      </c>
      <c r="E25" s="123" t="s">
        <v>206</v>
      </c>
      <c r="F25" s="1"/>
    </row>
    <row r="26" spans="1:6" s="2" customFormat="1" ht="26.4" x14ac:dyDescent="0.25">
      <c r="A26" s="120">
        <v>44747</v>
      </c>
      <c r="B26" s="121">
        <v>95.41</v>
      </c>
      <c r="C26" s="122" t="s">
        <v>204</v>
      </c>
      <c r="D26" s="122" t="s">
        <v>222</v>
      </c>
      <c r="E26" s="123" t="s">
        <v>212</v>
      </c>
      <c r="F26" s="1"/>
    </row>
    <row r="27" spans="1:6" s="2" customFormat="1" x14ac:dyDescent="0.25">
      <c r="A27" s="120">
        <v>44748</v>
      </c>
      <c r="B27" s="121">
        <v>401.92</v>
      </c>
      <c r="C27" s="122" t="s">
        <v>205</v>
      </c>
      <c r="D27" s="122" t="s">
        <v>203</v>
      </c>
      <c r="E27" s="123" t="s">
        <v>180</v>
      </c>
      <c r="F27" s="1"/>
    </row>
    <row r="28" spans="1:6" s="2" customFormat="1" x14ac:dyDescent="0.25">
      <c r="A28" s="120">
        <v>44748</v>
      </c>
      <c r="B28" s="121">
        <v>219.43</v>
      </c>
      <c r="C28" s="122" t="s">
        <v>205</v>
      </c>
      <c r="D28" s="122" t="s">
        <v>223</v>
      </c>
      <c r="E28" s="123" t="s">
        <v>180</v>
      </c>
      <c r="F28" s="1"/>
    </row>
    <row r="29" spans="1:6" s="2" customFormat="1" x14ac:dyDescent="0.25">
      <c r="A29" s="120">
        <v>44752</v>
      </c>
      <c r="B29" s="121">
        <v>556.79</v>
      </c>
      <c r="C29" s="122" t="s">
        <v>201</v>
      </c>
      <c r="D29" s="122" t="s">
        <v>202</v>
      </c>
      <c r="E29" s="123" t="s">
        <v>181</v>
      </c>
      <c r="F29" s="1"/>
    </row>
    <row r="30" spans="1:6" s="2" customFormat="1" x14ac:dyDescent="0.25">
      <c r="A30" s="120">
        <v>44752</v>
      </c>
      <c r="B30" s="121">
        <v>939.13</v>
      </c>
      <c r="C30" s="122" t="s">
        <v>201</v>
      </c>
      <c r="D30" s="122" t="s">
        <v>203</v>
      </c>
      <c r="E30" s="123" t="s">
        <v>181</v>
      </c>
      <c r="F30" s="1"/>
    </row>
    <row r="31" spans="1:6" s="2" customFormat="1" x14ac:dyDescent="0.25">
      <c r="A31" s="120">
        <v>44752</v>
      </c>
      <c r="B31" s="121">
        <v>-604.38</v>
      </c>
      <c r="C31" s="122" t="s">
        <v>201</v>
      </c>
      <c r="D31" s="122" t="s">
        <v>232</v>
      </c>
      <c r="E31" s="123" t="s">
        <v>181</v>
      </c>
      <c r="F31" s="1"/>
    </row>
    <row r="32" spans="1:6" s="2" customFormat="1" x14ac:dyDescent="0.25">
      <c r="A32" s="120">
        <v>44752</v>
      </c>
      <c r="B32" s="121">
        <v>72.349999999999994</v>
      </c>
      <c r="C32" s="122" t="s">
        <v>201</v>
      </c>
      <c r="D32" s="122" t="s">
        <v>207</v>
      </c>
      <c r="E32" s="123" t="s">
        <v>181</v>
      </c>
      <c r="F32" s="1"/>
    </row>
    <row r="33" spans="1:6" s="2" customFormat="1" x14ac:dyDescent="0.25">
      <c r="A33" s="120">
        <v>44753</v>
      </c>
      <c r="B33" s="121">
        <v>21.35</v>
      </c>
      <c r="C33" s="122" t="s">
        <v>201</v>
      </c>
      <c r="D33" s="122" t="s">
        <v>207</v>
      </c>
      <c r="E33" s="123" t="s">
        <v>181</v>
      </c>
      <c r="F33" s="1"/>
    </row>
    <row r="34" spans="1:6" s="2" customFormat="1" x14ac:dyDescent="0.25">
      <c r="A34" s="120">
        <v>44757</v>
      </c>
      <c r="B34" s="121">
        <v>297.17</v>
      </c>
      <c r="C34" s="122" t="s">
        <v>208</v>
      </c>
      <c r="D34" s="122" t="s">
        <v>209</v>
      </c>
      <c r="E34" s="123" t="s">
        <v>210</v>
      </c>
      <c r="F34" s="1"/>
    </row>
    <row r="35" spans="1:6" s="2" customFormat="1" x14ac:dyDescent="0.25">
      <c r="A35" s="120">
        <v>44757</v>
      </c>
      <c r="B35" s="121">
        <v>36.85</v>
      </c>
      <c r="C35" s="122" t="s">
        <v>208</v>
      </c>
      <c r="D35" s="122" t="s">
        <v>207</v>
      </c>
      <c r="E35" s="123" t="s">
        <v>210</v>
      </c>
      <c r="F35" s="1"/>
    </row>
    <row r="36" spans="1:6" s="2" customFormat="1" x14ac:dyDescent="0.25">
      <c r="A36" s="120">
        <v>44757</v>
      </c>
      <c r="B36" s="121">
        <v>-594.34</v>
      </c>
      <c r="C36" s="122" t="s">
        <v>233</v>
      </c>
      <c r="D36" s="122" t="s">
        <v>234</v>
      </c>
      <c r="E36" s="123" t="s">
        <v>210</v>
      </c>
      <c r="F36" s="1"/>
    </row>
    <row r="37" spans="1:6" s="2" customFormat="1" x14ac:dyDescent="0.25">
      <c r="A37" s="120">
        <v>44761</v>
      </c>
      <c r="B37" s="121">
        <v>-565.6</v>
      </c>
      <c r="C37" s="122" t="s">
        <v>211</v>
      </c>
      <c r="D37" s="122" t="s">
        <v>235</v>
      </c>
      <c r="E37" s="123" t="s">
        <v>182</v>
      </c>
      <c r="F37" s="1"/>
    </row>
    <row r="38" spans="1:6" s="2" customFormat="1" x14ac:dyDescent="0.25">
      <c r="A38" s="120">
        <v>44761</v>
      </c>
      <c r="B38" s="121">
        <v>21.85</v>
      </c>
      <c r="C38" s="122" t="s">
        <v>211</v>
      </c>
      <c r="D38" s="122" t="s">
        <v>207</v>
      </c>
      <c r="E38" s="123" t="s">
        <v>182</v>
      </c>
      <c r="F38" s="1"/>
    </row>
    <row r="39" spans="1:6" s="2" customFormat="1" x14ac:dyDescent="0.25">
      <c r="A39" s="120">
        <v>44789</v>
      </c>
      <c r="B39" s="121">
        <v>767.99</v>
      </c>
      <c r="C39" s="122" t="s">
        <v>213</v>
      </c>
      <c r="D39" s="122" t="s">
        <v>214</v>
      </c>
      <c r="E39" s="123" t="s">
        <v>215</v>
      </c>
      <c r="F39" s="1"/>
    </row>
    <row r="40" spans="1:6" s="2" customFormat="1" x14ac:dyDescent="0.25">
      <c r="A40" s="120">
        <v>44789</v>
      </c>
      <c r="B40" s="121">
        <v>191.3</v>
      </c>
      <c r="C40" s="122" t="s">
        <v>213</v>
      </c>
      <c r="D40" s="122" t="s">
        <v>203</v>
      </c>
      <c r="E40" s="123" t="s">
        <v>215</v>
      </c>
      <c r="F40" s="1"/>
    </row>
    <row r="41" spans="1:6" s="2" customFormat="1" x14ac:dyDescent="0.25">
      <c r="A41" s="120">
        <v>44789</v>
      </c>
      <c r="B41" s="121">
        <v>27.35</v>
      </c>
      <c r="C41" s="122" t="s">
        <v>213</v>
      </c>
      <c r="D41" s="122" t="s">
        <v>207</v>
      </c>
      <c r="E41" s="123" t="s">
        <v>215</v>
      </c>
      <c r="F41" s="1"/>
    </row>
    <row r="42" spans="1:6" s="2" customFormat="1" ht="39.6" x14ac:dyDescent="0.25">
      <c r="A42" s="120">
        <v>44794</v>
      </c>
      <c r="B42" s="121">
        <v>550.9</v>
      </c>
      <c r="C42" s="122" t="s">
        <v>217</v>
      </c>
      <c r="D42" s="122" t="s">
        <v>216</v>
      </c>
      <c r="E42" s="123" t="s">
        <v>182</v>
      </c>
      <c r="F42" s="1"/>
    </row>
    <row r="43" spans="1:6" s="2" customFormat="1" ht="39.6" x14ac:dyDescent="0.25">
      <c r="A43" s="120">
        <v>44794</v>
      </c>
      <c r="B43" s="121">
        <v>90.75</v>
      </c>
      <c r="C43" s="122" t="s">
        <v>217</v>
      </c>
      <c r="D43" s="122" t="s">
        <v>207</v>
      </c>
      <c r="E43" s="123" t="s">
        <v>182</v>
      </c>
      <c r="F43" s="1"/>
    </row>
    <row r="44" spans="1:6" s="2" customFormat="1" ht="39.6" x14ac:dyDescent="0.25">
      <c r="A44" s="120">
        <v>44794</v>
      </c>
      <c r="B44" s="121">
        <v>367.5</v>
      </c>
      <c r="C44" s="122" t="s">
        <v>217</v>
      </c>
      <c r="D44" s="122" t="s">
        <v>229</v>
      </c>
      <c r="E44" s="123" t="s">
        <v>182</v>
      </c>
      <c r="F44" s="1"/>
    </row>
    <row r="45" spans="1:6" s="2" customFormat="1" ht="39.6" x14ac:dyDescent="0.25">
      <c r="A45" s="120">
        <v>44799</v>
      </c>
      <c r="B45" s="121">
        <v>274.63</v>
      </c>
      <c r="C45" s="122" t="s">
        <v>217</v>
      </c>
      <c r="D45" s="122" t="s">
        <v>249</v>
      </c>
      <c r="E45" s="123" t="s">
        <v>182</v>
      </c>
      <c r="F45" s="1"/>
    </row>
    <row r="46" spans="1:6" s="2" customFormat="1" x14ac:dyDescent="0.25">
      <c r="A46" s="120">
        <v>44812</v>
      </c>
      <c r="B46" s="121">
        <v>667.78</v>
      </c>
      <c r="C46" s="122" t="s">
        <v>218</v>
      </c>
      <c r="D46" s="122" t="s">
        <v>216</v>
      </c>
      <c r="E46" s="123" t="s">
        <v>182</v>
      </c>
      <c r="F46" s="1"/>
    </row>
    <row r="47" spans="1:6" s="2" customFormat="1" x14ac:dyDescent="0.25">
      <c r="A47" s="120">
        <v>44812</v>
      </c>
      <c r="B47" s="121">
        <v>159.30000000000001</v>
      </c>
      <c r="C47" s="122" t="s">
        <v>218</v>
      </c>
      <c r="D47" s="122" t="s">
        <v>203</v>
      </c>
      <c r="E47" s="123" t="s">
        <v>182</v>
      </c>
      <c r="F47" s="1"/>
    </row>
    <row r="48" spans="1:6" s="2" customFormat="1" x14ac:dyDescent="0.25">
      <c r="A48" s="120">
        <v>44812</v>
      </c>
      <c r="B48" s="121">
        <v>33.35</v>
      </c>
      <c r="C48" s="122" t="s">
        <v>218</v>
      </c>
      <c r="D48" s="122" t="s">
        <v>207</v>
      </c>
      <c r="E48" s="123" t="s">
        <v>182</v>
      </c>
      <c r="F48" s="1"/>
    </row>
    <row r="49" spans="1:6" s="2" customFormat="1" x14ac:dyDescent="0.25">
      <c r="A49" s="120">
        <v>44812</v>
      </c>
      <c r="B49" s="121">
        <v>133.51</v>
      </c>
      <c r="C49" s="122" t="s">
        <v>218</v>
      </c>
      <c r="D49" s="122" t="s">
        <v>222</v>
      </c>
      <c r="E49" s="123" t="s">
        <v>182</v>
      </c>
      <c r="F49" s="1"/>
    </row>
    <row r="50" spans="1:6" s="2" customFormat="1" x14ac:dyDescent="0.25">
      <c r="A50" s="120">
        <v>44826</v>
      </c>
      <c r="B50" s="121">
        <v>1370.65</v>
      </c>
      <c r="C50" s="122" t="s">
        <v>219</v>
      </c>
      <c r="D50" s="122" t="s">
        <v>216</v>
      </c>
      <c r="E50" s="123" t="s">
        <v>182</v>
      </c>
      <c r="F50" s="1"/>
    </row>
    <row r="51" spans="1:6" s="2" customFormat="1" x14ac:dyDescent="0.25">
      <c r="A51" s="120">
        <v>44826</v>
      </c>
      <c r="B51" s="121">
        <v>159.30000000000001</v>
      </c>
      <c r="C51" s="122" t="s">
        <v>219</v>
      </c>
      <c r="D51" s="122" t="s">
        <v>203</v>
      </c>
      <c r="E51" s="123" t="s">
        <v>182</v>
      </c>
      <c r="F51" s="1"/>
    </row>
    <row r="52" spans="1:6" s="2" customFormat="1" x14ac:dyDescent="0.25">
      <c r="A52" s="120">
        <v>44826</v>
      </c>
      <c r="B52" s="121">
        <v>75.03</v>
      </c>
      <c r="C52" s="122" t="s">
        <v>219</v>
      </c>
      <c r="D52" s="122" t="s">
        <v>207</v>
      </c>
      <c r="E52" s="123" t="s">
        <v>182</v>
      </c>
      <c r="F52" s="1"/>
    </row>
    <row r="53" spans="1:6" s="2" customFormat="1" x14ac:dyDescent="0.25">
      <c r="A53" s="120">
        <v>44826</v>
      </c>
      <c r="B53" s="121">
        <v>-807.36</v>
      </c>
      <c r="C53" s="122" t="s">
        <v>219</v>
      </c>
      <c r="D53" s="122" t="s">
        <v>230</v>
      </c>
      <c r="E53" s="123" t="s">
        <v>182</v>
      </c>
      <c r="F53" s="1"/>
    </row>
    <row r="54" spans="1:6" s="2" customFormat="1" ht="26.4" x14ac:dyDescent="0.25">
      <c r="A54" s="120">
        <v>44832</v>
      </c>
      <c r="B54" s="121">
        <v>698.84</v>
      </c>
      <c r="C54" s="122" t="s">
        <v>220</v>
      </c>
      <c r="D54" s="122" t="s">
        <v>221</v>
      </c>
      <c r="E54" s="123" t="s">
        <v>182</v>
      </c>
      <c r="F54" s="1"/>
    </row>
    <row r="55" spans="1:6" s="2" customFormat="1" ht="26.4" x14ac:dyDescent="0.25">
      <c r="A55" s="120">
        <v>44832</v>
      </c>
      <c r="B55" s="121">
        <v>295.64999999999998</v>
      </c>
      <c r="C55" s="122" t="s">
        <v>220</v>
      </c>
      <c r="D55" s="122" t="s">
        <v>203</v>
      </c>
      <c r="E55" s="123" t="s">
        <v>182</v>
      </c>
      <c r="F55" s="1"/>
    </row>
    <row r="56" spans="1:6" s="2" customFormat="1" ht="26.4" x14ac:dyDescent="0.25">
      <c r="A56" s="120">
        <v>44832</v>
      </c>
      <c r="B56" s="121">
        <v>256.55</v>
      </c>
      <c r="C56" s="122" t="s">
        <v>220</v>
      </c>
      <c r="D56" s="122" t="s">
        <v>229</v>
      </c>
      <c r="E56" s="123" t="s">
        <v>182</v>
      </c>
      <c r="F56" s="1"/>
    </row>
    <row r="57" spans="1:6" s="2" customFormat="1" ht="26.4" x14ac:dyDescent="0.25">
      <c r="A57" s="120">
        <v>44832</v>
      </c>
      <c r="B57" s="121">
        <v>43.85</v>
      </c>
      <c r="C57" s="122" t="s">
        <v>220</v>
      </c>
      <c r="D57" s="122" t="s">
        <v>207</v>
      </c>
      <c r="E57" s="123" t="s">
        <v>182</v>
      </c>
      <c r="F57" s="1"/>
    </row>
    <row r="58" spans="1:6" s="2" customFormat="1" ht="26.4" x14ac:dyDescent="0.25">
      <c r="A58" s="120">
        <v>44834</v>
      </c>
      <c r="B58" s="121">
        <v>115.2</v>
      </c>
      <c r="C58" s="122" t="s">
        <v>220</v>
      </c>
      <c r="D58" s="122" t="s">
        <v>331</v>
      </c>
      <c r="E58" s="123" t="s">
        <v>332</v>
      </c>
      <c r="F58" s="1"/>
    </row>
    <row r="59" spans="1:6" s="2" customFormat="1" x14ac:dyDescent="0.25">
      <c r="A59" s="120">
        <v>44840</v>
      </c>
      <c r="B59" s="121">
        <v>726.26</v>
      </c>
      <c r="C59" s="122" t="s">
        <v>224</v>
      </c>
      <c r="D59" s="122" t="s">
        <v>225</v>
      </c>
      <c r="E59" s="123" t="s">
        <v>226</v>
      </c>
      <c r="F59" s="1"/>
    </row>
    <row r="60" spans="1:6" s="2" customFormat="1" x14ac:dyDescent="0.25">
      <c r="A60" s="120">
        <v>44840</v>
      </c>
      <c r="B60" s="121">
        <v>21.35</v>
      </c>
      <c r="C60" s="122" t="s">
        <v>224</v>
      </c>
      <c r="D60" s="122" t="s">
        <v>207</v>
      </c>
      <c r="E60" s="123" t="s">
        <v>226</v>
      </c>
      <c r="F60" s="1"/>
    </row>
    <row r="61" spans="1:6" s="2" customFormat="1" ht="26.4" x14ac:dyDescent="0.25">
      <c r="A61" s="120">
        <v>44855</v>
      </c>
      <c r="B61" s="121">
        <v>103</v>
      </c>
      <c r="C61" s="122" t="s">
        <v>245</v>
      </c>
      <c r="D61" s="122" t="s">
        <v>254</v>
      </c>
      <c r="E61" s="123" t="s">
        <v>332</v>
      </c>
      <c r="F61" s="1"/>
    </row>
    <row r="62" spans="1:6" s="2" customFormat="1" ht="26.4" x14ac:dyDescent="0.25">
      <c r="A62" s="120">
        <v>44855</v>
      </c>
      <c r="B62" s="121">
        <v>1211.0999999999999</v>
      </c>
      <c r="C62" s="122" t="s">
        <v>245</v>
      </c>
      <c r="D62" s="122" t="s">
        <v>227</v>
      </c>
      <c r="E62" s="123" t="s">
        <v>228</v>
      </c>
      <c r="F62" s="1"/>
    </row>
    <row r="63" spans="1:6" s="2" customFormat="1" ht="26.4" x14ac:dyDescent="0.25">
      <c r="A63" s="120">
        <v>44855</v>
      </c>
      <c r="B63" s="121">
        <v>21.35</v>
      </c>
      <c r="C63" s="122" t="s">
        <v>245</v>
      </c>
      <c r="D63" s="122" t="s">
        <v>207</v>
      </c>
      <c r="E63" s="123" t="s">
        <v>228</v>
      </c>
      <c r="F63" s="1"/>
    </row>
    <row r="64" spans="1:6" s="2" customFormat="1" ht="26.4" x14ac:dyDescent="0.25">
      <c r="A64" s="120">
        <v>44855</v>
      </c>
      <c r="B64" s="121">
        <v>233.65</v>
      </c>
      <c r="C64" s="122" t="s">
        <v>245</v>
      </c>
      <c r="D64" s="122" t="s">
        <v>229</v>
      </c>
      <c r="E64" s="123" t="s">
        <v>228</v>
      </c>
      <c r="F64" s="1"/>
    </row>
    <row r="65" spans="1:6" s="2" customFormat="1" ht="26.4" x14ac:dyDescent="0.25">
      <c r="A65" s="120">
        <v>44855</v>
      </c>
      <c r="B65" s="121">
        <v>25.07</v>
      </c>
      <c r="C65" s="122" t="s">
        <v>245</v>
      </c>
      <c r="D65" s="122" t="s">
        <v>207</v>
      </c>
      <c r="E65" s="123" t="s">
        <v>228</v>
      </c>
      <c r="F65" s="1"/>
    </row>
    <row r="66" spans="1:6" s="2" customFormat="1" ht="26.4" x14ac:dyDescent="0.25">
      <c r="A66" s="120">
        <v>44855</v>
      </c>
      <c r="B66" s="121">
        <v>579</v>
      </c>
      <c r="C66" s="122" t="s">
        <v>245</v>
      </c>
      <c r="D66" s="122" t="s">
        <v>203</v>
      </c>
      <c r="E66" s="123" t="s">
        <v>228</v>
      </c>
      <c r="F66" s="1"/>
    </row>
    <row r="67" spans="1:6" s="2" customFormat="1" x14ac:dyDescent="0.25">
      <c r="A67" s="120">
        <v>44880</v>
      </c>
      <c r="B67" s="121">
        <v>577.41</v>
      </c>
      <c r="C67" s="122" t="s">
        <v>218</v>
      </c>
      <c r="D67" s="122" t="s">
        <v>216</v>
      </c>
      <c r="E67" s="123" t="s">
        <v>182</v>
      </c>
      <c r="F67" s="1"/>
    </row>
    <row r="68" spans="1:6" s="2" customFormat="1" x14ac:dyDescent="0.25">
      <c r="A68" s="120">
        <v>44880</v>
      </c>
      <c r="B68" s="121">
        <v>54.55</v>
      </c>
      <c r="C68" s="122" t="s">
        <v>218</v>
      </c>
      <c r="D68" s="122" t="s">
        <v>207</v>
      </c>
      <c r="E68" s="123" t="s">
        <v>182</v>
      </c>
      <c r="F68" s="1"/>
    </row>
    <row r="69" spans="1:6" s="2" customFormat="1" ht="26.4" x14ac:dyDescent="0.25">
      <c r="A69" s="120">
        <v>44889</v>
      </c>
      <c r="B69" s="121">
        <v>803.67</v>
      </c>
      <c r="C69" s="122" t="s">
        <v>244</v>
      </c>
      <c r="D69" s="122" t="s">
        <v>231</v>
      </c>
      <c r="E69" s="123" t="s">
        <v>182</v>
      </c>
      <c r="F69" s="1"/>
    </row>
    <row r="70" spans="1:6" s="2" customFormat="1" ht="26.4" x14ac:dyDescent="0.25">
      <c r="A70" s="120">
        <v>44889</v>
      </c>
      <c r="B70" s="121">
        <v>25.56</v>
      </c>
      <c r="C70" s="122" t="s">
        <v>244</v>
      </c>
      <c r="D70" s="122" t="s">
        <v>207</v>
      </c>
      <c r="E70" s="123" t="s">
        <v>182</v>
      </c>
      <c r="F70" s="1"/>
    </row>
    <row r="71" spans="1:6" s="2" customFormat="1" ht="26.4" x14ac:dyDescent="0.25">
      <c r="A71" s="120">
        <v>44889</v>
      </c>
      <c r="B71" s="121">
        <v>220.75</v>
      </c>
      <c r="C71" s="122" t="s">
        <v>244</v>
      </c>
      <c r="D71" s="122" t="s">
        <v>229</v>
      </c>
      <c r="E71" s="123" t="s">
        <v>182</v>
      </c>
      <c r="F71" s="1"/>
    </row>
    <row r="72" spans="1:6" s="2" customFormat="1" ht="26.4" x14ac:dyDescent="0.25">
      <c r="A72" s="120">
        <v>44889</v>
      </c>
      <c r="B72" s="121">
        <v>485.22</v>
      </c>
      <c r="C72" s="122" t="s">
        <v>244</v>
      </c>
      <c r="D72" s="122" t="s">
        <v>203</v>
      </c>
      <c r="E72" s="123" t="s">
        <v>182</v>
      </c>
      <c r="F72" s="1"/>
    </row>
    <row r="73" spans="1:6" s="2" customFormat="1" ht="26.4" x14ac:dyDescent="0.25">
      <c r="A73" s="120">
        <v>44889</v>
      </c>
      <c r="B73" s="121">
        <v>-242.61</v>
      </c>
      <c r="C73" s="122" t="s">
        <v>244</v>
      </c>
      <c r="D73" s="122" t="s">
        <v>247</v>
      </c>
      <c r="E73" s="123" t="s">
        <v>182</v>
      </c>
      <c r="F73" s="1"/>
    </row>
    <row r="74" spans="1:6" s="2" customFormat="1" x14ac:dyDescent="0.25">
      <c r="A74" s="120">
        <v>44910</v>
      </c>
      <c r="B74" s="121">
        <v>923.26</v>
      </c>
      <c r="C74" s="122" t="s">
        <v>236</v>
      </c>
      <c r="D74" s="122" t="s">
        <v>237</v>
      </c>
      <c r="E74" s="123" t="s">
        <v>238</v>
      </c>
      <c r="F74" s="1"/>
    </row>
    <row r="75" spans="1:6" s="2" customFormat="1" x14ac:dyDescent="0.25">
      <c r="A75" s="120">
        <v>44910</v>
      </c>
      <c r="B75" s="121">
        <v>202.03</v>
      </c>
      <c r="C75" s="122" t="s">
        <v>236</v>
      </c>
      <c r="D75" s="122" t="s">
        <v>229</v>
      </c>
      <c r="E75" s="123" t="s">
        <v>238</v>
      </c>
      <c r="F75" s="1"/>
    </row>
    <row r="76" spans="1:6" s="2" customFormat="1" x14ac:dyDescent="0.25">
      <c r="A76" s="120">
        <v>44910</v>
      </c>
      <c r="B76" s="121">
        <v>49.9</v>
      </c>
      <c r="C76" s="122" t="s">
        <v>236</v>
      </c>
      <c r="D76" s="122" t="s">
        <v>314</v>
      </c>
      <c r="E76" s="123" t="s">
        <v>173</v>
      </c>
      <c r="F76" s="1"/>
    </row>
    <row r="77" spans="1:6" s="2" customFormat="1" x14ac:dyDescent="0.25">
      <c r="A77" s="120">
        <v>44910</v>
      </c>
      <c r="B77" s="121">
        <v>36.75</v>
      </c>
      <c r="C77" s="122" t="s">
        <v>236</v>
      </c>
      <c r="D77" s="122" t="s">
        <v>207</v>
      </c>
      <c r="E77" s="123" t="s">
        <v>238</v>
      </c>
      <c r="F77" s="1"/>
    </row>
    <row r="78" spans="1:6" s="2" customFormat="1" x14ac:dyDescent="0.25">
      <c r="A78" s="120">
        <v>44910</v>
      </c>
      <c r="B78" s="121">
        <v>295.66000000000003</v>
      </c>
      <c r="C78" s="122" t="s">
        <v>236</v>
      </c>
      <c r="D78" s="122" t="s">
        <v>239</v>
      </c>
      <c r="E78" s="123" t="s">
        <v>238</v>
      </c>
      <c r="F78" s="1"/>
    </row>
    <row r="79" spans="1:6" s="2" customFormat="1" x14ac:dyDescent="0.25">
      <c r="A79" s="120">
        <v>44910</v>
      </c>
      <c r="B79" s="121">
        <v>-147.83000000000001</v>
      </c>
      <c r="C79" s="122" t="s">
        <v>236</v>
      </c>
      <c r="D79" s="122" t="s">
        <v>247</v>
      </c>
      <c r="E79" s="123" t="s">
        <v>238</v>
      </c>
      <c r="F79" s="1"/>
    </row>
    <row r="80" spans="1:6" s="2" customFormat="1" x14ac:dyDescent="0.25">
      <c r="A80" s="120">
        <v>44911</v>
      </c>
      <c r="B80" s="121">
        <v>-461.63</v>
      </c>
      <c r="C80" s="122" t="s">
        <v>236</v>
      </c>
      <c r="D80" s="122" t="s">
        <v>246</v>
      </c>
      <c r="E80" s="123" t="s">
        <v>238</v>
      </c>
      <c r="F80" s="1"/>
    </row>
    <row r="81" spans="1:6" s="2" customFormat="1" x14ac:dyDescent="0.25">
      <c r="A81" s="120">
        <v>44911</v>
      </c>
      <c r="B81" s="121">
        <v>40.299999999999997</v>
      </c>
      <c r="C81" s="122" t="s">
        <v>236</v>
      </c>
      <c r="D81" s="122" t="s">
        <v>318</v>
      </c>
      <c r="E81" s="123" t="s">
        <v>173</v>
      </c>
      <c r="F81" s="1"/>
    </row>
    <row r="82" spans="1:6" s="2" customFormat="1" x14ac:dyDescent="0.25">
      <c r="A82" s="120">
        <v>44915</v>
      </c>
      <c r="B82" s="121">
        <v>1825.56</v>
      </c>
      <c r="C82" s="122" t="s">
        <v>243</v>
      </c>
      <c r="D82" s="122" t="s">
        <v>240</v>
      </c>
      <c r="E82" s="123" t="s">
        <v>241</v>
      </c>
      <c r="F82" s="1"/>
    </row>
    <row r="83" spans="1:6" s="2" customFormat="1" x14ac:dyDescent="0.25">
      <c r="A83" s="120">
        <v>44915</v>
      </c>
      <c r="B83" s="121">
        <v>22.35</v>
      </c>
      <c r="C83" s="122" t="s">
        <v>243</v>
      </c>
      <c r="D83" s="122" t="s">
        <v>207</v>
      </c>
      <c r="E83" s="123" t="s">
        <v>241</v>
      </c>
      <c r="F83" s="1"/>
    </row>
    <row r="84" spans="1:6" s="2" customFormat="1" x14ac:dyDescent="0.25">
      <c r="A84" s="120">
        <v>44915</v>
      </c>
      <c r="B84" s="121">
        <v>351.3</v>
      </c>
      <c r="C84" s="122" t="s">
        <v>243</v>
      </c>
      <c r="D84" s="122" t="s">
        <v>242</v>
      </c>
      <c r="E84" s="123" t="s">
        <v>241</v>
      </c>
      <c r="F84" s="1"/>
    </row>
    <row r="85" spans="1:6" s="2" customFormat="1" x14ac:dyDescent="0.25">
      <c r="A85" s="120">
        <v>44915</v>
      </c>
      <c r="B85" s="121">
        <v>-175.65</v>
      </c>
      <c r="C85" s="122" t="s">
        <v>243</v>
      </c>
      <c r="D85" s="122" t="s">
        <v>247</v>
      </c>
      <c r="E85" s="123" t="s">
        <v>241</v>
      </c>
      <c r="F85" s="1"/>
    </row>
    <row r="86" spans="1:6" s="2" customFormat="1" x14ac:dyDescent="0.25">
      <c r="A86" s="120">
        <v>44915</v>
      </c>
      <c r="B86" s="121">
        <v>912.78</v>
      </c>
      <c r="C86" s="122" t="s">
        <v>243</v>
      </c>
      <c r="D86" s="122" t="s">
        <v>246</v>
      </c>
      <c r="E86" s="123" t="s">
        <v>241</v>
      </c>
      <c r="F86" s="1"/>
    </row>
    <row r="87" spans="1:6" s="2" customFormat="1" x14ac:dyDescent="0.25">
      <c r="A87" s="120">
        <v>44916</v>
      </c>
      <c r="B87" s="121">
        <v>43.3</v>
      </c>
      <c r="C87" s="122" t="s">
        <v>243</v>
      </c>
      <c r="D87" s="122" t="s">
        <v>318</v>
      </c>
      <c r="E87" s="123" t="s">
        <v>173</v>
      </c>
      <c r="F87" s="1"/>
    </row>
    <row r="88" spans="1:6" s="2" customFormat="1" x14ac:dyDescent="0.25">
      <c r="A88" s="120">
        <v>44942</v>
      </c>
      <c r="B88" s="121">
        <v>834.78</v>
      </c>
      <c r="C88" s="122" t="s">
        <v>201</v>
      </c>
      <c r="D88" s="122" t="s">
        <v>203</v>
      </c>
      <c r="E88" s="123" t="s">
        <v>181</v>
      </c>
      <c r="F88" s="1"/>
    </row>
    <row r="89" spans="1:6" s="2" customFormat="1" x14ac:dyDescent="0.25">
      <c r="A89" s="120">
        <v>44942</v>
      </c>
      <c r="B89" s="121">
        <v>5.5</v>
      </c>
      <c r="C89" s="122" t="s">
        <v>201</v>
      </c>
      <c r="D89" s="122" t="s">
        <v>248</v>
      </c>
      <c r="E89" s="123" t="s">
        <v>181</v>
      </c>
      <c r="F89" s="1"/>
    </row>
    <row r="90" spans="1:6" s="2" customFormat="1" x14ac:dyDescent="0.25">
      <c r="A90" s="120">
        <v>44986</v>
      </c>
      <c r="B90" s="121">
        <v>465.89</v>
      </c>
      <c r="C90" s="122" t="s">
        <v>205</v>
      </c>
      <c r="D90" s="122" t="s">
        <v>250</v>
      </c>
      <c r="E90" s="123" t="s">
        <v>180</v>
      </c>
      <c r="F90" s="1"/>
    </row>
    <row r="91" spans="1:6" s="2" customFormat="1" x14ac:dyDescent="0.25">
      <c r="A91" s="120">
        <v>44986</v>
      </c>
      <c r="B91" s="121">
        <v>5.85</v>
      </c>
      <c r="C91" s="122" t="s">
        <v>205</v>
      </c>
      <c r="D91" s="122" t="s">
        <v>207</v>
      </c>
      <c r="E91" s="123" t="s">
        <v>180</v>
      </c>
      <c r="F91" s="1"/>
    </row>
    <row r="92" spans="1:6" s="2" customFormat="1" ht="26.4" x14ac:dyDescent="0.25">
      <c r="A92" s="120">
        <v>44994</v>
      </c>
      <c r="B92" s="121">
        <v>460.98</v>
      </c>
      <c r="C92" s="122" t="s">
        <v>251</v>
      </c>
      <c r="D92" s="122" t="s">
        <v>252</v>
      </c>
      <c r="E92" s="123" t="s">
        <v>182</v>
      </c>
      <c r="F92" s="1"/>
    </row>
    <row r="93" spans="1:6" s="2" customFormat="1" ht="26.4" x14ac:dyDescent="0.25">
      <c r="A93" s="120">
        <v>44994</v>
      </c>
      <c r="B93" s="121">
        <v>53.14</v>
      </c>
      <c r="C93" s="122" t="s">
        <v>251</v>
      </c>
      <c r="D93" s="122" t="s">
        <v>207</v>
      </c>
      <c r="E93" s="123" t="s">
        <v>182</v>
      </c>
      <c r="F93" s="1"/>
    </row>
    <row r="94" spans="1:6" s="2" customFormat="1" ht="26.4" x14ac:dyDescent="0.25">
      <c r="A94" s="120">
        <v>44994</v>
      </c>
      <c r="B94" s="121">
        <v>194.87</v>
      </c>
      <c r="C94" s="122" t="s">
        <v>251</v>
      </c>
      <c r="D94" s="122" t="s">
        <v>253</v>
      </c>
      <c r="E94" s="123" t="s">
        <v>182</v>
      </c>
      <c r="F94" s="1"/>
    </row>
    <row r="95" spans="1:6" s="2" customFormat="1" ht="26.4" x14ac:dyDescent="0.25">
      <c r="A95" s="120">
        <v>44994</v>
      </c>
      <c r="B95" s="121">
        <v>148.38999999999999</v>
      </c>
      <c r="C95" s="122" t="s">
        <v>251</v>
      </c>
      <c r="D95" s="122" t="s">
        <v>229</v>
      </c>
      <c r="E95" s="123" t="s">
        <v>182</v>
      </c>
      <c r="F95" s="1"/>
    </row>
    <row r="96" spans="1:6" s="2" customFormat="1" ht="26.4" x14ac:dyDescent="0.25">
      <c r="A96" s="120">
        <v>44994</v>
      </c>
      <c r="B96" s="121">
        <v>62.66</v>
      </c>
      <c r="C96" s="122" t="s">
        <v>251</v>
      </c>
      <c r="D96" s="122" t="s">
        <v>254</v>
      </c>
      <c r="E96" s="123" t="s">
        <v>173</v>
      </c>
      <c r="F96" s="1"/>
    </row>
    <row r="97" spans="1:6" s="2" customFormat="1" x14ac:dyDescent="0.25">
      <c r="A97" s="120">
        <v>45021</v>
      </c>
      <c r="B97" s="121">
        <v>568.48</v>
      </c>
      <c r="C97" s="122" t="s">
        <v>266</v>
      </c>
      <c r="D97" s="122" t="s">
        <v>269</v>
      </c>
      <c r="E97" s="123" t="s">
        <v>268</v>
      </c>
      <c r="F97" s="1"/>
    </row>
    <row r="98" spans="1:6" s="2" customFormat="1" x14ac:dyDescent="0.25">
      <c r="A98" s="120">
        <v>45021</v>
      </c>
      <c r="B98" s="121">
        <v>66.3</v>
      </c>
      <c r="C98" s="122" t="s">
        <v>266</v>
      </c>
      <c r="D98" s="122" t="s">
        <v>267</v>
      </c>
      <c r="E98" s="123" t="s">
        <v>268</v>
      </c>
      <c r="F98" s="1"/>
    </row>
    <row r="99" spans="1:6" s="2" customFormat="1" ht="26.4" x14ac:dyDescent="0.25">
      <c r="A99" s="120">
        <v>45034</v>
      </c>
      <c r="B99" s="121">
        <v>827.03</v>
      </c>
      <c r="C99" s="122" t="s">
        <v>256</v>
      </c>
      <c r="D99" s="122" t="s">
        <v>257</v>
      </c>
      <c r="E99" s="123" t="s">
        <v>258</v>
      </c>
      <c r="F99" s="1"/>
    </row>
    <row r="100" spans="1:6" s="2" customFormat="1" ht="26.4" x14ac:dyDescent="0.25">
      <c r="A100" s="120">
        <v>45034</v>
      </c>
      <c r="B100" s="121">
        <v>396.9</v>
      </c>
      <c r="C100" s="122" t="s">
        <v>256</v>
      </c>
      <c r="D100" s="122" t="s">
        <v>259</v>
      </c>
      <c r="E100" s="123" t="s">
        <v>258</v>
      </c>
      <c r="F100" s="1"/>
    </row>
    <row r="101" spans="1:6" s="2" customFormat="1" ht="26.4" x14ac:dyDescent="0.25">
      <c r="A101" s="120">
        <v>45034</v>
      </c>
      <c r="B101" s="121">
        <v>148.38999999999999</v>
      </c>
      <c r="C101" s="122" t="s">
        <v>256</v>
      </c>
      <c r="D101" s="122" t="s">
        <v>260</v>
      </c>
      <c r="E101" s="123" t="s">
        <v>258</v>
      </c>
      <c r="F101" s="1"/>
    </row>
    <row r="102" spans="1:6" s="2" customFormat="1" ht="26.4" x14ac:dyDescent="0.25">
      <c r="A102" s="120">
        <v>45034</v>
      </c>
      <c r="B102" s="121">
        <v>602.78</v>
      </c>
      <c r="C102" s="122" t="s">
        <v>256</v>
      </c>
      <c r="D102" s="122" t="s">
        <v>277</v>
      </c>
      <c r="E102" s="123" t="s">
        <v>258</v>
      </c>
      <c r="F102" s="1"/>
    </row>
    <row r="103" spans="1:6" s="2" customFormat="1" ht="26.4" x14ac:dyDescent="0.25">
      <c r="A103" s="120">
        <v>45034</v>
      </c>
      <c r="B103" s="121">
        <v>85.38</v>
      </c>
      <c r="C103" s="122" t="s">
        <v>256</v>
      </c>
      <c r="D103" s="122" t="s">
        <v>265</v>
      </c>
      <c r="E103" s="123" t="s">
        <v>263</v>
      </c>
      <c r="F103" s="1"/>
    </row>
    <row r="104" spans="1:6" s="2" customFormat="1" x14ac:dyDescent="0.25">
      <c r="A104" s="120">
        <v>45042</v>
      </c>
      <c r="B104" s="121">
        <v>402.34</v>
      </c>
      <c r="C104" s="122" t="s">
        <v>261</v>
      </c>
      <c r="D104" s="122" t="s">
        <v>262</v>
      </c>
      <c r="E104" s="123" t="s">
        <v>263</v>
      </c>
      <c r="F104" s="1"/>
    </row>
    <row r="105" spans="1:6" s="2" customFormat="1" x14ac:dyDescent="0.25">
      <c r="A105" s="120">
        <v>45042</v>
      </c>
      <c r="B105" s="121">
        <v>54.62</v>
      </c>
      <c r="C105" s="122" t="s">
        <v>261</v>
      </c>
      <c r="D105" s="122" t="s">
        <v>207</v>
      </c>
      <c r="E105" s="123" t="s">
        <v>264</v>
      </c>
      <c r="F105" s="1"/>
    </row>
    <row r="106" spans="1:6" s="2" customFormat="1" x14ac:dyDescent="0.25">
      <c r="A106" s="120">
        <v>45042</v>
      </c>
      <c r="B106" s="121">
        <v>57.74</v>
      </c>
      <c r="C106" s="122" t="s">
        <v>261</v>
      </c>
      <c r="D106" s="122" t="s">
        <v>265</v>
      </c>
      <c r="E106" s="123" t="s">
        <v>264</v>
      </c>
      <c r="F106" s="1"/>
    </row>
    <row r="107" spans="1:6" s="2" customFormat="1" x14ac:dyDescent="0.25">
      <c r="A107" s="120">
        <v>45050</v>
      </c>
      <c r="B107" s="121">
        <v>613.54</v>
      </c>
      <c r="C107" s="122" t="s">
        <v>270</v>
      </c>
      <c r="D107" s="122" t="s">
        <v>271</v>
      </c>
      <c r="E107" s="123" t="s">
        <v>272</v>
      </c>
      <c r="F107" s="1"/>
    </row>
    <row r="108" spans="1:6" s="2" customFormat="1" x14ac:dyDescent="0.25">
      <c r="A108" s="120">
        <v>45050</v>
      </c>
      <c r="B108" s="121">
        <v>146.96</v>
      </c>
      <c r="C108" s="122" t="s">
        <v>270</v>
      </c>
      <c r="D108" s="122" t="s">
        <v>278</v>
      </c>
      <c r="E108" s="123" t="s">
        <v>272</v>
      </c>
      <c r="F108" s="1"/>
    </row>
    <row r="109" spans="1:6" s="2" customFormat="1" x14ac:dyDescent="0.25">
      <c r="A109" s="120">
        <v>45050</v>
      </c>
      <c r="B109" s="121">
        <v>157.01</v>
      </c>
      <c r="C109" s="122" t="s">
        <v>270</v>
      </c>
      <c r="D109" s="122" t="s">
        <v>265</v>
      </c>
      <c r="E109" s="123" t="s">
        <v>272</v>
      </c>
      <c r="F109" s="1"/>
    </row>
    <row r="110" spans="1:6" s="2" customFormat="1" x14ac:dyDescent="0.25">
      <c r="A110" s="120">
        <v>45050</v>
      </c>
      <c r="B110" s="121">
        <v>49.15</v>
      </c>
      <c r="C110" s="122" t="s">
        <v>270</v>
      </c>
      <c r="D110" s="122" t="s">
        <v>207</v>
      </c>
      <c r="E110" s="123" t="s">
        <v>272</v>
      </c>
      <c r="F110" s="1"/>
    </row>
    <row r="111" spans="1:6" s="2" customFormat="1" ht="26.4" x14ac:dyDescent="0.25">
      <c r="A111" s="120">
        <v>45056</v>
      </c>
      <c r="B111" s="121">
        <v>714.55</v>
      </c>
      <c r="C111" s="122" t="s">
        <v>273</v>
      </c>
      <c r="D111" s="122" t="s">
        <v>269</v>
      </c>
      <c r="E111" s="123" t="s">
        <v>274</v>
      </c>
      <c r="F111" s="1"/>
    </row>
    <row r="112" spans="1:6" s="2" customFormat="1" ht="26.4" x14ac:dyDescent="0.25">
      <c r="A112" s="120">
        <v>45056</v>
      </c>
      <c r="B112" s="121">
        <v>137.94</v>
      </c>
      <c r="C112" s="122" t="s">
        <v>273</v>
      </c>
      <c r="D112" s="122" t="s">
        <v>275</v>
      </c>
      <c r="E112" s="123" t="s">
        <v>274</v>
      </c>
      <c r="F112" s="1"/>
    </row>
    <row r="113" spans="1:6" s="2" customFormat="1" ht="26.4" x14ac:dyDescent="0.25">
      <c r="A113" s="120">
        <v>45056</v>
      </c>
      <c r="B113" s="121">
        <v>346.09</v>
      </c>
      <c r="C113" s="122" t="s">
        <v>273</v>
      </c>
      <c r="D113" s="122" t="s">
        <v>276</v>
      </c>
      <c r="E113" s="123" t="s">
        <v>274</v>
      </c>
      <c r="F113" s="1"/>
    </row>
    <row r="114" spans="1:6" s="2" customFormat="1" ht="26.4" x14ac:dyDescent="0.25">
      <c r="A114" s="120">
        <v>45056</v>
      </c>
      <c r="B114" s="121">
        <v>290.52</v>
      </c>
      <c r="C114" s="122" t="s">
        <v>273</v>
      </c>
      <c r="D114" s="122" t="s">
        <v>265</v>
      </c>
      <c r="E114" s="123" t="s">
        <v>274</v>
      </c>
      <c r="F114" s="1"/>
    </row>
    <row r="115" spans="1:6" s="2" customFormat="1" ht="26.4" x14ac:dyDescent="0.25">
      <c r="A115" s="120">
        <v>45063</v>
      </c>
      <c r="B115" s="121">
        <v>570.94000000000005</v>
      </c>
      <c r="C115" s="122" t="s">
        <v>281</v>
      </c>
      <c r="D115" s="122" t="s">
        <v>279</v>
      </c>
      <c r="E115" s="123" t="s">
        <v>280</v>
      </c>
      <c r="F115" s="1"/>
    </row>
    <row r="116" spans="1:6" s="2" customFormat="1" ht="26.4" x14ac:dyDescent="0.25">
      <c r="A116" s="120">
        <v>45063</v>
      </c>
      <c r="B116" s="121">
        <v>35.090000000000003</v>
      </c>
      <c r="C116" s="122" t="s">
        <v>281</v>
      </c>
      <c r="D116" s="122" t="s">
        <v>207</v>
      </c>
      <c r="E116" s="123" t="s">
        <v>280</v>
      </c>
      <c r="F116" s="1"/>
    </row>
    <row r="117" spans="1:6" s="2" customFormat="1" ht="26.4" x14ac:dyDescent="0.25">
      <c r="A117" s="120">
        <v>45063</v>
      </c>
      <c r="B117" s="121">
        <v>485.22</v>
      </c>
      <c r="C117" s="122" t="s">
        <v>281</v>
      </c>
      <c r="D117" s="122" t="s">
        <v>282</v>
      </c>
      <c r="E117" s="123" t="s">
        <v>280</v>
      </c>
      <c r="F117" s="1"/>
    </row>
    <row r="118" spans="1:6" s="2" customFormat="1" ht="26.4" x14ac:dyDescent="0.25">
      <c r="A118" s="120">
        <v>45063</v>
      </c>
      <c r="B118" s="121">
        <v>154.83000000000001</v>
      </c>
      <c r="C118" s="122" t="s">
        <v>281</v>
      </c>
      <c r="D118" s="122" t="s">
        <v>265</v>
      </c>
      <c r="E118" s="123" t="s">
        <v>280</v>
      </c>
      <c r="F118" s="1"/>
    </row>
    <row r="119" spans="1:6" s="2" customFormat="1" ht="26.4" x14ac:dyDescent="0.25">
      <c r="A119" s="120">
        <v>45075</v>
      </c>
      <c r="B119" s="121">
        <v>1120.49</v>
      </c>
      <c r="C119" s="122" t="s">
        <v>283</v>
      </c>
      <c r="D119" s="122" t="s">
        <v>284</v>
      </c>
      <c r="E119" s="123" t="s">
        <v>285</v>
      </c>
      <c r="F119" s="1"/>
    </row>
    <row r="120" spans="1:6" s="2" customFormat="1" ht="26.4" x14ac:dyDescent="0.25">
      <c r="A120" s="120">
        <v>45075</v>
      </c>
      <c r="B120" s="121">
        <v>94.65</v>
      </c>
      <c r="C120" s="122" t="s">
        <v>283</v>
      </c>
      <c r="D120" s="122" t="s">
        <v>207</v>
      </c>
      <c r="E120" s="123" t="s">
        <v>285</v>
      </c>
      <c r="F120" s="1"/>
    </row>
    <row r="121" spans="1:6" s="2" customFormat="1" hidden="1" x14ac:dyDescent="0.25">
      <c r="A121" s="110"/>
      <c r="B121" s="111"/>
      <c r="C121" s="112"/>
      <c r="D121" s="112"/>
      <c r="E121" s="113"/>
      <c r="F121" s="1"/>
    </row>
    <row r="122" spans="1:6" ht="19.5" customHeight="1" x14ac:dyDescent="0.25">
      <c r="A122" s="72" t="s">
        <v>125</v>
      </c>
      <c r="B122" s="73">
        <f>SUM(B21:B121)</f>
        <v>26326.629999999994</v>
      </c>
      <c r="C122" s="130" t="str">
        <f>IF(SUBTOTAL(3,B21:B121)=SUBTOTAL(103,B21:B121),'Summary and sign-off'!$A$48,'Summary and sign-off'!$A$49)</f>
        <v>Check - there are no hidden rows with data</v>
      </c>
      <c r="D122" s="140" t="str">
        <f>IF('Summary and sign-off'!F56='Summary and sign-off'!F54,'Summary and sign-off'!A51,'Summary and sign-off'!A50)</f>
        <v>Check - each entry provides sufficient information</v>
      </c>
      <c r="E122" s="140"/>
      <c r="F122" s="17"/>
    </row>
    <row r="123" spans="1:6" ht="10.5" customHeight="1" x14ac:dyDescent="0.25">
      <c r="A123" s="17"/>
      <c r="B123" s="19"/>
      <c r="C123" s="17"/>
      <c r="D123" s="17"/>
      <c r="E123" s="17"/>
      <c r="F123" s="17"/>
    </row>
    <row r="124" spans="1:6" ht="24.75" customHeight="1" x14ac:dyDescent="0.25">
      <c r="A124" s="141" t="s">
        <v>126</v>
      </c>
      <c r="B124" s="141"/>
      <c r="C124" s="141"/>
      <c r="D124" s="141"/>
      <c r="E124" s="141"/>
      <c r="F124" s="17"/>
    </row>
    <row r="125" spans="1:6" ht="27" customHeight="1" x14ac:dyDescent="0.25">
      <c r="A125" s="24" t="s">
        <v>117</v>
      </c>
      <c r="B125" s="24" t="s">
        <v>62</v>
      </c>
      <c r="C125" s="24" t="s">
        <v>127</v>
      </c>
      <c r="D125" s="24" t="s">
        <v>128</v>
      </c>
      <c r="E125" s="24" t="s">
        <v>121</v>
      </c>
      <c r="F125" s="28"/>
    </row>
    <row r="126" spans="1:6" s="2" customFormat="1" hidden="1" x14ac:dyDescent="0.25">
      <c r="A126" s="96"/>
      <c r="B126" s="97"/>
      <c r="C126" s="98"/>
      <c r="D126" s="98"/>
      <c r="E126" s="99"/>
      <c r="F126" s="1"/>
    </row>
    <row r="127" spans="1:6" s="2" customFormat="1" x14ac:dyDescent="0.25">
      <c r="A127" s="120">
        <v>44910</v>
      </c>
      <c r="B127" s="121">
        <v>17.5</v>
      </c>
      <c r="C127" s="122" t="s">
        <v>315</v>
      </c>
      <c r="D127" s="122" t="s">
        <v>316</v>
      </c>
      <c r="E127" s="123" t="s">
        <v>317</v>
      </c>
      <c r="F127" s="1"/>
    </row>
    <row r="128" spans="1:6" s="2" customFormat="1" x14ac:dyDescent="0.25">
      <c r="A128" s="120">
        <v>44958</v>
      </c>
      <c r="B128" s="121">
        <v>100.9</v>
      </c>
      <c r="C128" s="122" t="s">
        <v>341</v>
      </c>
      <c r="D128" s="122" t="s">
        <v>342</v>
      </c>
      <c r="E128" s="123" t="s">
        <v>173</v>
      </c>
      <c r="F128" s="1"/>
    </row>
    <row r="129" spans="1:6" s="2" customFormat="1" x14ac:dyDescent="0.25">
      <c r="A129" s="120">
        <v>44988</v>
      </c>
      <c r="B129" s="121">
        <v>16.899999999999999</v>
      </c>
      <c r="C129" s="122" t="s">
        <v>319</v>
      </c>
      <c r="D129" s="122" t="s">
        <v>255</v>
      </c>
      <c r="E129" s="123" t="s">
        <v>173</v>
      </c>
      <c r="F129" s="1"/>
    </row>
    <row r="130" spans="1:6" s="2" customFormat="1" hidden="1" x14ac:dyDescent="0.25">
      <c r="A130" s="96"/>
      <c r="B130" s="97"/>
      <c r="C130" s="98"/>
      <c r="D130" s="98"/>
      <c r="E130" s="99"/>
      <c r="F130" s="1"/>
    </row>
    <row r="131" spans="1:6" ht="19.5" customHeight="1" x14ac:dyDescent="0.25">
      <c r="A131" s="72" t="s">
        <v>129</v>
      </c>
      <c r="B131" s="73">
        <f>SUM(B126:B130)</f>
        <v>135.30000000000001</v>
      </c>
      <c r="C131" s="130" t="str">
        <f>IF(SUBTOTAL(3,B126:B130)=SUBTOTAL(103,B126:B130),'Summary and sign-off'!$A$48,'Summary and sign-off'!$A$49)</f>
        <v>Check - there are no hidden rows with data</v>
      </c>
      <c r="D131" s="140" t="str">
        <f>IF('Summary and sign-off'!F57='Summary and sign-off'!F54,'Summary and sign-off'!A51,'Summary and sign-off'!A50)</f>
        <v>Check - each entry provides sufficient information</v>
      </c>
      <c r="E131" s="140"/>
      <c r="F131" s="17"/>
    </row>
    <row r="132" spans="1:6" ht="10.5" customHeight="1" x14ac:dyDescent="0.25">
      <c r="A132" s="17"/>
      <c r="B132" s="58"/>
      <c r="C132" s="19"/>
      <c r="D132" s="17"/>
      <c r="E132" s="17"/>
      <c r="F132" s="17"/>
    </row>
    <row r="133" spans="1:6" ht="34.5" customHeight="1" x14ac:dyDescent="0.25">
      <c r="A133" s="31" t="s">
        <v>130</v>
      </c>
      <c r="B133" s="59">
        <f>B17+B122+B131</f>
        <v>41341.439999999995</v>
      </c>
      <c r="C133" s="32"/>
      <c r="D133" s="32"/>
      <c r="E133" s="32"/>
      <c r="F133" s="17"/>
    </row>
    <row r="134" spans="1:6" x14ac:dyDescent="0.25">
      <c r="A134" s="17"/>
      <c r="B134" s="19"/>
      <c r="C134" s="17"/>
      <c r="D134" s="17"/>
      <c r="E134" s="17"/>
      <c r="F134" s="17"/>
    </row>
    <row r="135" spans="1:6" x14ac:dyDescent="0.25">
      <c r="A135" s="18" t="s">
        <v>73</v>
      </c>
      <c r="B135" s="19"/>
      <c r="C135" s="17"/>
      <c r="D135" s="17"/>
      <c r="E135" s="17"/>
      <c r="F135" s="17"/>
    </row>
    <row r="136" spans="1:6" ht="12.6" customHeight="1" x14ac:dyDescent="0.25">
      <c r="A136" s="20" t="s">
        <v>131</v>
      </c>
      <c r="F136" s="17"/>
    </row>
    <row r="137" spans="1:6" ht="13.05" customHeight="1" x14ac:dyDescent="0.25">
      <c r="A137" s="20" t="s">
        <v>132</v>
      </c>
      <c r="B137" s="17"/>
      <c r="D137" s="17"/>
      <c r="F137" s="17"/>
    </row>
    <row r="138" spans="1:6" x14ac:dyDescent="0.25">
      <c r="A138" s="20" t="s">
        <v>133</v>
      </c>
      <c r="F138" s="17"/>
    </row>
    <row r="139" spans="1:6" x14ac:dyDescent="0.25">
      <c r="A139" s="20" t="s">
        <v>79</v>
      </c>
      <c r="B139" s="19"/>
      <c r="C139" s="17"/>
      <c r="D139" s="17"/>
      <c r="E139" s="17"/>
      <c r="F139" s="17"/>
    </row>
    <row r="140" spans="1:6" ht="13.05" customHeight="1" x14ac:dyDescent="0.25">
      <c r="A140" s="20" t="s">
        <v>134</v>
      </c>
      <c r="B140" s="17"/>
      <c r="D140" s="17"/>
      <c r="F140" s="17"/>
    </row>
    <row r="141" spans="1:6" x14ac:dyDescent="0.25">
      <c r="A141" s="20" t="s">
        <v>135</v>
      </c>
      <c r="F141" s="17"/>
    </row>
    <row r="142" spans="1:6" x14ac:dyDescent="0.25">
      <c r="A142" s="20" t="s">
        <v>136</v>
      </c>
      <c r="B142" s="20"/>
      <c r="C142" s="20"/>
      <c r="D142" s="20"/>
      <c r="F142" s="17"/>
    </row>
    <row r="143" spans="1:6" x14ac:dyDescent="0.25">
      <c r="A143" s="26"/>
      <c r="B143" s="17"/>
      <c r="C143" s="17"/>
      <c r="D143" s="17"/>
      <c r="E143" s="17"/>
      <c r="F143" s="17"/>
    </row>
    <row r="144" spans="1:6" hidden="1" x14ac:dyDescent="0.25">
      <c r="A144" s="26"/>
      <c r="B144" s="17"/>
      <c r="C144" s="17"/>
      <c r="D144" s="17"/>
      <c r="E144" s="17"/>
      <c r="F144" s="17"/>
    </row>
    <row r="145" spans="1:6" x14ac:dyDescent="0.25"/>
    <row r="146" spans="1:6" x14ac:dyDescent="0.25"/>
    <row r="147" spans="1:6" x14ac:dyDescent="0.25"/>
    <row r="148" spans="1:6" x14ac:dyDescent="0.25"/>
    <row r="149" spans="1:6" ht="12.75" hidden="1" customHeight="1" x14ac:dyDescent="0.25"/>
    <row r="150" spans="1:6" x14ac:dyDescent="0.25"/>
    <row r="151" spans="1:6" x14ac:dyDescent="0.25"/>
    <row r="152" spans="1:6" hidden="1" x14ac:dyDescent="0.25">
      <c r="A152" s="26"/>
      <c r="B152" s="17"/>
      <c r="C152" s="17"/>
      <c r="D152" s="17"/>
      <c r="E152" s="17"/>
      <c r="F152" s="17"/>
    </row>
    <row r="153" spans="1:6" hidden="1" x14ac:dyDescent="0.25">
      <c r="A153" s="26"/>
      <c r="B153" s="17"/>
      <c r="C153" s="17"/>
      <c r="D153" s="17"/>
      <c r="E153" s="17"/>
      <c r="F153" s="17"/>
    </row>
    <row r="154" spans="1:6" hidden="1" x14ac:dyDescent="0.25">
      <c r="A154" s="26"/>
      <c r="B154" s="17"/>
      <c r="C154" s="17"/>
      <c r="D154" s="17"/>
      <c r="E154" s="17"/>
      <c r="F154" s="17"/>
    </row>
    <row r="155" spans="1:6" hidden="1" x14ac:dyDescent="0.25">
      <c r="A155" s="26"/>
      <c r="B155" s="17"/>
      <c r="C155" s="17"/>
      <c r="D155" s="17"/>
      <c r="E155" s="17"/>
      <c r="F155" s="17"/>
    </row>
    <row r="156" spans="1:6" hidden="1" x14ac:dyDescent="0.25">
      <c r="A156" s="26"/>
      <c r="B156" s="17"/>
      <c r="C156" s="17"/>
      <c r="D156" s="17"/>
      <c r="E156" s="17"/>
      <c r="F156" s="17"/>
    </row>
    <row r="157" spans="1:6" x14ac:dyDescent="0.25"/>
    <row r="158" spans="1:6" x14ac:dyDescent="0.25"/>
    <row r="159" spans="1:6" x14ac:dyDescent="0.25"/>
    <row r="160" spans="1:6"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sheetData>
  <sheetProtection sheet="1" formatCells="0" formatRows="0" insertColumns="0" insertRows="0" deleteRows="0"/>
  <mergeCells count="15">
    <mergeCell ref="B7:E7"/>
    <mergeCell ref="B5:E5"/>
    <mergeCell ref="D131:E131"/>
    <mergeCell ref="A1:E1"/>
    <mergeCell ref="A19:E19"/>
    <mergeCell ref="A124:E124"/>
    <mergeCell ref="B2:E2"/>
    <mergeCell ref="B3:E3"/>
    <mergeCell ref="B4:E4"/>
    <mergeCell ref="A8:E8"/>
    <mergeCell ref="A9:E9"/>
    <mergeCell ref="B6:E6"/>
    <mergeCell ref="D17:E17"/>
    <mergeCell ref="D122:E122"/>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21 A126:A130 A12:A1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5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7:A129 A22:A1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B21:B121 B126:B130 B12:B16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3.2" zeroHeight="1" x14ac:dyDescent="0.25"/>
  <cols>
    <col min="1" max="1" width="35.6640625" customWidth="1"/>
    <col min="2" max="2" width="14.33203125" customWidth="1"/>
    <col min="3" max="3" width="71.33203125" customWidth="1"/>
    <col min="4" max="4" width="50" customWidth="1"/>
    <col min="5" max="5" width="21.33203125" customWidth="1"/>
    <col min="6" max="6" width="39.33203125" customWidth="1"/>
    <col min="7" max="10" width="9.109375" hidden="1" customWidth="1"/>
    <col min="11" max="13" width="0" hidden="1" customWidth="1"/>
  </cols>
  <sheetData>
    <row r="1" spans="1:6" ht="26.25" customHeight="1" x14ac:dyDescent="0.25">
      <c r="A1" s="136" t="s">
        <v>109</v>
      </c>
      <c r="B1" s="136"/>
      <c r="C1" s="136"/>
      <c r="D1" s="136"/>
      <c r="E1" s="136"/>
    </row>
    <row r="2" spans="1:6" ht="21" customHeight="1" x14ac:dyDescent="0.25">
      <c r="A2" s="3" t="s">
        <v>52</v>
      </c>
      <c r="B2" s="139" t="str">
        <f>'Summary and sign-off'!B2:F2</f>
        <v>Oranga Tamariki</v>
      </c>
      <c r="C2" s="139"/>
      <c r="D2" s="139"/>
      <c r="E2" s="139"/>
    </row>
    <row r="3" spans="1:6" ht="21" customHeight="1" x14ac:dyDescent="0.25">
      <c r="A3" s="3" t="s">
        <v>110</v>
      </c>
      <c r="B3" s="139" t="str">
        <f>'Summary and sign-off'!B3:F3</f>
        <v>Chappie Te Kani</v>
      </c>
      <c r="C3" s="139"/>
      <c r="D3" s="139"/>
      <c r="E3" s="139"/>
    </row>
    <row r="4" spans="1:6" ht="21" customHeight="1" x14ac:dyDescent="0.25">
      <c r="A4" s="3" t="s">
        <v>111</v>
      </c>
      <c r="B4" s="139">
        <f>'Summary and sign-off'!B4:F4</f>
        <v>44743</v>
      </c>
      <c r="C4" s="139"/>
      <c r="D4" s="139"/>
      <c r="E4" s="139"/>
    </row>
    <row r="5" spans="1:6" ht="21" customHeight="1" x14ac:dyDescent="0.25">
      <c r="A5" s="3" t="s">
        <v>112</v>
      </c>
      <c r="B5" s="139">
        <f>'Summary and sign-off'!B5:F5</f>
        <v>45107</v>
      </c>
      <c r="C5" s="139"/>
      <c r="D5" s="139"/>
      <c r="E5" s="139"/>
    </row>
    <row r="6" spans="1:6" ht="21" customHeight="1" x14ac:dyDescent="0.25">
      <c r="A6" s="3" t="s">
        <v>113</v>
      </c>
      <c r="B6" s="135" t="s">
        <v>81</v>
      </c>
      <c r="C6" s="135"/>
      <c r="D6" s="135"/>
      <c r="E6" s="135"/>
    </row>
    <row r="7" spans="1:6" ht="21" customHeight="1" x14ac:dyDescent="0.25">
      <c r="A7" s="3" t="s">
        <v>56</v>
      </c>
      <c r="B7" s="135" t="s">
        <v>83</v>
      </c>
      <c r="C7" s="135"/>
      <c r="D7" s="135"/>
      <c r="E7" s="135"/>
    </row>
    <row r="8" spans="1:6" ht="35.25" customHeight="1" x14ac:dyDescent="0.3">
      <c r="A8" s="149" t="s">
        <v>137</v>
      </c>
      <c r="B8" s="149"/>
      <c r="C8" s="150"/>
      <c r="D8" s="150"/>
      <c r="E8" s="150"/>
      <c r="F8" s="27"/>
    </row>
    <row r="9" spans="1:6" ht="35.25" customHeight="1" x14ac:dyDescent="0.3">
      <c r="A9" s="147" t="s">
        <v>138</v>
      </c>
      <c r="B9" s="148"/>
      <c r="C9" s="148"/>
      <c r="D9" s="148"/>
      <c r="E9" s="148"/>
      <c r="F9" s="27"/>
    </row>
    <row r="10" spans="1:6" ht="27" customHeight="1" x14ac:dyDescent="0.25">
      <c r="A10" s="24" t="s">
        <v>139</v>
      </c>
      <c r="B10" s="24" t="s">
        <v>62</v>
      </c>
      <c r="C10" s="24" t="s">
        <v>140</v>
      </c>
      <c r="D10" s="24" t="s">
        <v>141</v>
      </c>
      <c r="E10" s="24" t="s">
        <v>121</v>
      </c>
      <c r="F10" s="20"/>
    </row>
    <row r="11" spans="1:6" s="2" customFormat="1" hidden="1" x14ac:dyDescent="0.25">
      <c r="A11" s="100"/>
      <c r="B11" s="97"/>
      <c r="C11" s="101"/>
      <c r="D11" s="101"/>
      <c r="E11" s="102"/>
    </row>
    <row r="12" spans="1:6" s="2" customFormat="1" x14ac:dyDescent="0.25">
      <c r="A12" s="120" t="s">
        <v>313</v>
      </c>
      <c r="B12" s="121">
        <v>0</v>
      </c>
      <c r="C12" s="124" t="s">
        <v>310</v>
      </c>
      <c r="D12" s="124" t="s">
        <v>310</v>
      </c>
      <c r="E12" s="125" t="s">
        <v>310</v>
      </c>
    </row>
    <row r="13" spans="1:6" s="2" customFormat="1" ht="11.25" hidden="1" customHeight="1" x14ac:dyDescent="0.25">
      <c r="A13" s="100"/>
      <c r="B13" s="97"/>
      <c r="C13" s="101"/>
      <c r="D13" s="101"/>
      <c r="E13" s="102"/>
    </row>
    <row r="14" spans="1:6" ht="34.5" customHeight="1" x14ac:dyDescent="0.25">
      <c r="A14" s="54" t="s">
        <v>142</v>
      </c>
      <c r="B14" s="63">
        <f>SUM(B11:B13)</f>
        <v>0</v>
      </c>
      <c r="C14" s="71" t="str">
        <f>IF(SUBTOTAL(3,B11:B13)=SUBTOTAL(103,B11:B13),'Summary and sign-off'!$A$48,'Summary and sign-off'!$A$49)</f>
        <v>Check - there are no hidden rows with data</v>
      </c>
      <c r="D14" s="140" t="str">
        <f>IF('Summary and sign-off'!F58='Summary and sign-off'!F54,'Summary and sign-off'!A51,'Summary and sign-off'!A50)</f>
        <v>Check - each entry provides sufficient information</v>
      </c>
      <c r="E14" s="140"/>
      <c r="F14" s="2"/>
    </row>
    <row r="15" spans="1:6" x14ac:dyDescent="0.25">
      <c r="A15" s="18"/>
      <c r="B15" s="17"/>
      <c r="C15" s="17"/>
      <c r="D15" s="17"/>
      <c r="E15" s="17"/>
    </row>
    <row r="16" spans="1:6" x14ac:dyDescent="0.25">
      <c r="A16" s="18" t="s">
        <v>73</v>
      </c>
      <c r="B16" s="19"/>
      <c r="C16" s="17"/>
      <c r="D16" s="17"/>
      <c r="E16" s="17"/>
    </row>
    <row r="17" spans="1:6" ht="12.75" customHeight="1" x14ac:dyDescent="0.25">
      <c r="A17" s="20" t="s">
        <v>143</v>
      </c>
      <c r="B17" s="20"/>
      <c r="C17" s="20"/>
      <c r="D17" s="20"/>
      <c r="E17" s="20"/>
    </row>
    <row r="18" spans="1:6" x14ac:dyDescent="0.25">
      <c r="A18" s="20" t="s">
        <v>144</v>
      </c>
      <c r="B18" s="20"/>
      <c r="C18" s="28"/>
      <c r="D18" s="28"/>
      <c r="E18" s="28"/>
    </row>
    <row r="19" spans="1:6" x14ac:dyDescent="0.25">
      <c r="A19" s="20" t="s">
        <v>79</v>
      </c>
      <c r="B19" s="19"/>
      <c r="C19" s="17"/>
      <c r="D19" s="17"/>
      <c r="E19" s="17"/>
      <c r="F19" s="17"/>
    </row>
    <row r="20" spans="1:6" x14ac:dyDescent="0.25">
      <c r="A20" s="20" t="s">
        <v>145</v>
      </c>
      <c r="B20" s="20"/>
      <c r="C20" s="28"/>
      <c r="D20" s="28"/>
      <c r="E20" s="28"/>
    </row>
    <row r="21" spans="1:6" ht="12.75" customHeight="1" x14ac:dyDescent="0.25">
      <c r="A21" s="20" t="s">
        <v>146</v>
      </c>
      <c r="B21" s="20"/>
      <c r="C21" s="22"/>
      <c r="D21" s="22"/>
      <c r="E21" s="22"/>
    </row>
    <row r="22" spans="1:6" x14ac:dyDescent="0.25">
      <c r="A22" s="17"/>
      <c r="B22" s="17"/>
      <c r="C22" s="17"/>
      <c r="D22" s="17"/>
      <c r="E22" s="17"/>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3"/>
  <sheetViews>
    <sheetView zoomScaleNormal="100" workbookViewId="0">
      <selection activeCell="B7" sqref="B7:E7"/>
    </sheetView>
  </sheetViews>
  <sheetFormatPr defaultColWidth="0" defaultRowHeight="13.2" zeroHeight="1" x14ac:dyDescent="0.25"/>
  <cols>
    <col min="1" max="1" width="35.6640625" customWidth="1"/>
    <col min="2" max="2" width="14.33203125" customWidth="1"/>
    <col min="3" max="3" width="71.33203125" customWidth="1"/>
    <col min="4" max="4" width="50" customWidth="1"/>
    <col min="5" max="5" width="21.33203125" customWidth="1"/>
    <col min="6" max="6" width="36.88671875" customWidth="1"/>
    <col min="7" max="10" width="9.109375" hidden="1" customWidth="1"/>
    <col min="11" max="13" width="0" hidden="1" customWidth="1"/>
    <col min="14" max="16384" width="9.109375" hidden="1"/>
  </cols>
  <sheetData>
    <row r="1" spans="1:6" ht="26.25" customHeight="1" x14ac:dyDescent="0.25">
      <c r="A1" s="136" t="s">
        <v>109</v>
      </c>
      <c r="B1" s="136"/>
      <c r="C1" s="136"/>
      <c r="D1" s="136"/>
      <c r="E1" s="136"/>
    </row>
    <row r="2" spans="1:6" ht="21" customHeight="1" x14ac:dyDescent="0.25">
      <c r="A2" s="3" t="s">
        <v>52</v>
      </c>
      <c r="B2" s="139" t="str">
        <f>'Summary and sign-off'!B2:F2</f>
        <v>Oranga Tamariki</v>
      </c>
      <c r="C2" s="139"/>
      <c r="D2" s="139"/>
      <c r="E2" s="139"/>
    </row>
    <row r="3" spans="1:6" ht="21" customHeight="1" x14ac:dyDescent="0.25">
      <c r="A3" s="3" t="s">
        <v>110</v>
      </c>
      <c r="B3" s="139" t="str">
        <f>'Summary and sign-off'!B3:F3</f>
        <v>Chappie Te Kani</v>
      </c>
      <c r="C3" s="139"/>
      <c r="D3" s="139"/>
      <c r="E3" s="139"/>
    </row>
    <row r="4" spans="1:6" ht="21" customHeight="1" x14ac:dyDescent="0.25">
      <c r="A4" s="3" t="s">
        <v>111</v>
      </c>
      <c r="B4" s="139">
        <f>'Summary and sign-off'!B4:F4</f>
        <v>44743</v>
      </c>
      <c r="C4" s="139"/>
      <c r="D4" s="139"/>
      <c r="E4" s="139"/>
    </row>
    <row r="5" spans="1:6" ht="21" customHeight="1" x14ac:dyDescent="0.25">
      <c r="A5" s="3" t="s">
        <v>112</v>
      </c>
      <c r="B5" s="139">
        <f>'Summary and sign-off'!B5:F5</f>
        <v>45107</v>
      </c>
      <c r="C5" s="139"/>
      <c r="D5" s="139"/>
      <c r="E5" s="139"/>
    </row>
    <row r="6" spans="1:6" ht="21" customHeight="1" x14ac:dyDescent="0.25">
      <c r="A6" s="3" t="s">
        <v>113</v>
      </c>
      <c r="B6" s="135" t="s">
        <v>81</v>
      </c>
      <c r="C6" s="135"/>
      <c r="D6" s="135"/>
      <c r="E6" s="135"/>
      <c r="F6" s="23"/>
    </row>
    <row r="7" spans="1:6" ht="21" customHeight="1" x14ac:dyDescent="0.25">
      <c r="A7" s="3" t="s">
        <v>56</v>
      </c>
      <c r="B7" s="135" t="s">
        <v>83</v>
      </c>
      <c r="C7" s="135"/>
      <c r="D7" s="135"/>
      <c r="E7" s="135"/>
      <c r="F7" s="23"/>
    </row>
    <row r="8" spans="1:6" ht="35.25" customHeight="1" x14ac:dyDescent="0.25">
      <c r="A8" s="143" t="s">
        <v>147</v>
      </c>
      <c r="B8" s="143"/>
      <c r="C8" s="150"/>
      <c r="D8" s="150"/>
      <c r="E8" s="150"/>
    </row>
    <row r="9" spans="1:6" ht="35.25" customHeight="1" x14ac:dyDescent="0.25">
      <c r="A9" s="151" t="s">
        <v>148</v>
      </c>
      <c r="B9" s="152"/>
      <c r="C9" s="152"/>
      <c r="D9" s="152"/>
      <c r="E9" s="152"/>
    </row>
    <row r="10" spans="1:6" ht="27" customHeight="1" x14ac:dyDescent="0.25">
      <c r="A10" s="24" t="s">
        <v>117</v>
      </c>
      <c r="B10" s="24" t="s">
        <v>62</v>
      </c>
      <c r="C10" s="24" t="s">
        <v>149</v>
      </c>
      <c r="D10" s="24" t="s">
        <v>150</v>
      </c>
      <c r="E10" s="24" t="s">
        <v>121</v>
      </c>
      <c r="F10" s="20"/>
    </row>
    <row r="11" spans="1:6" s="2" customFormat="1" hidden="1" x14ac:dyDescent="0.25">
      <c r="A11" s="100"/>
      <c r="B11" s="97"/>
      <c r="C11" s="101"/>
      <c r="D11" s="101"/>
      <c r="E11" s="102"/>
    </row>
    <row r="12" spans="1:6" s="132" customFormat="1" x14ac:dyDescent="0.25">
      <c r="A12" s="131" t="s">
        <v>176</v>
      </c>
      <c r="B12" s="121">
        <v>64.39</v>
      </c>
      <c r="C12" s="124" t="s">
        <v>171</v>
      </c>
      <c r="D12" s="124" t="s">
        <v>172</v>
      </c>
      <c r="E12" s="125" t="s">
        <v>173</v>
      </c>
      <c r="F12" s="2"/>
    </row>
    <row r="13" spans="1:6" s="132" customFormat="1" x14ac:dyDescent="0.25">
      <c r="A13" s="131" t="s">
        <v>176</v>
      </c>
      <c r="B13" s="121">
        <v>17</v>
      </c>
      <c r="C13" s="124" t="s">
        <v>174</v>
      </c>
      <c r="D13" s="124" t="s">
        <v>175</v>
      </c>
      <c r="E13" s="125" t="s">
        <v>173</v>
      </c>
      <c r="F13" s="2"/>
    </row>
    <row r="14" spans="1:6" s="2" customFormat="1" x14ac:dyDescent="0.25">
      <c r="A14" s="133" t="s">
        <v>183</v>
      </c>
      <c r="B14" s="121">
        <v>64.39</v>
      </c>
      <c r="C14" s="124" t="s">
        <v>171</v>
      </c>
      <c r="D14" s="124" t="s">
        <v>172</v>
      </c>
      <c r="E14" s="125" t="s">
        <v>173</v>
      </c>
    </row>
    <row r="15" spans="1:6" s="2" customFormat="1" x14ac:dyDescent="0.25">
      <c r="A15" s="133" t="s">
        <v>183</v>
      </c>
      <c r="B15" s="121">
        <v>17</v>
      </c>
      <c r="C15" s="124" t="s">
        <v>174</v>
      </c>
      <c r="D15" s="124" t="s">
        <v>175</v>
      </c>
      <c r="E15" s="125" t="s">
        <v>173</v>
      </c>
    </row>
    <row r="16" spans="1:6" s="2" customFormat="1" x14ac:dyDescent="0.25">
      <c r="A16" s="133">
        <v>44794</v>
      </c>
      <c r="B16" s="121">
        <v>79</v>
      </c>
      <c r="C16" s="124" t="s">
        <v>320</v>
      </c>
      <c r="D16" s="124" t="s">
        <v>321</v>
      </c>
      <c r="E16" s="125" t="s">
        <v>182</v>
      </c>
    </row>
    <row r="17" spans="1:5" s="2" customFormat="1" x14ac:dyDescent="0.25">
      <c r="A17" s="133">
        <v>44797</v>
      </c>
      <c r="B17" s="121">
        <v>412</v>
      </c>
      <c r="C17" s="124" t="s">
        <v>320</v>
      </c>
      <c r="D17" s="124" t="s">
        <v>322</v>
      </c>
      <c r="E17" s="125" t="s">
        <v>182</v>
      </c>
    </row>
    <row r="18" spans="1:5" s="2" customFormat="1" x14ac:dyDescent="0.25">
      <c r="A18" s="133">
        <v>44798</v>
      </c>
      <c r="B18" s="121">
        <v>315.5</v>
      </c>
      <c r="C18" s="124" t="s">
        <v>323</v>
      </c>
      <c r="D18" s="124" t="s">
        <v>324</v>
      </c>
      <c r="E18" s="125" t="s">
        <v>182</v>
      </c>
    </row>
    <row r="19" spans="1:5" s="2" customFormat="1" x14ac:dyDescent="0.25">
      <c r="A19" s="133">
        <v>44799</v>
      </c>
      <c r="B19" s="121">
        <v>145.5</v>
      </c>
      <c r="C19" s="124" t="s">
        <v>325</v>
      </c>
      <c r="D19" s="124" t="s">
        <v>326</v>
      </c>
      <c r="E19" s="125" t="s">
        <v>182</v>
      </c>
    </row>
    <row r="20" spans="1:5" s="2" customFormat="1" x14ac:dyDescent="0.25">
      <c r="A20" s="133" t="s">
        <v>184</v>
      </c>
      <c r="B20" s="121">
        <v>64.39</v>
      </c>
      <c r="C20" s="124" t="s">
        <v>171</v>
      </c>
      <c r="D20" s="124" t="s">
        <v>172</v>
      </c>
      <c r="E20" s="125" t="s">
        <v>173</v>
      </c>
    </row>
    <row r="21" spans="1:5" s="2" customFormat="1" x14ac:dyDescent="0.25">
      <c r="A21" s="133" t="s">
        <v>184</v>
      </c>
      <c r="B21" s="121">
        <v>17</v>
      </c>
      <c r="C21" s="124" t="s">
        <v>174</v>
      </c>
      <c r="D21" s="124" t="s">
        <v>175</v>
      </c>
      <c r="E21" s="125" t="s">
        <v>173</v>
      </c>
    </row>
    <row r="22" spans="1:5" s="2" customFormat="1" x14ac:dyDescent="0.25">
      <c r="A22" s="133">
        <v>44832</v>
      </c>
      <c r="B22" s="121">
        <v>516.20000000000005</v>
      </c>
      <c r="C22" s="124" t="s">
        <v>327</v>
      </c>
      <c r="D22" s="124" t="s">
        <v>328</v>
      </c>
      <c r="E22" s="125" t="s">
        <v>182</v>
      </c>
    </row>
    <row r="23" spans="1:5" s="2" customFormat="1" ht="26.4" x14ac:dyDescent="0.25">
      <c r="A23" s="133">
        <v>44833</v>
      </c>
      <c r="B23" s="121">
        <v>382.46</v>
      </c>
      <c r="C23" s="124" t="s">
        <v>329</v>
      </c>
      <c r="D23" s="124" t="s">
        <v>330</v>
      </c>
      <c r="E23" s="125" t="s">
        <v>182</v>
      </c>
    </row>
    <row r="24" spans="1:5" s="2" customFormat="1" x14ac:dyDescent="0.25">
      <c r="A24" s="133" t="s">
        <v>185</v>
      </c>
      <c r="B24" s="121">
        <v>64.39</v>
      </c>
      <c r="C24" s="124" t="s">
        <v>171</v>
      </c>
      <c r="D24" s="124" t="s">
        <v>172</v>
      </c>
      <c r="E24" s="125" t="s">
        <v>173</v>
      </c>
    </row>
    <row r="25" spans="1:5" s="2" customFormat="1" x14ac:dyDescent="0.25">
      <c r="A25" s="133" t="s">
        <v>185</v>
      </c>
      <c r="B25" s="121">
        <v>17</v>
      </c>
      <c r="C25" s="124" t="s">
        <v>174</v>
      </c>
      <c r="D25" s="124" t="s">
        <v>175</v>
      </c>
      <c r="E25" s="125" t="s">
        <v>173</v>
      </c>
    </row>
    <row r="26" spans="1:5" s="2" customFormat="1" x14ac:dyDescent="0.25">
      <c r="A26" s="133">
        <v>44866</v>
      </c>
      <c r="B26" s="121">
        <v>773.6</v>
      </c>
      <c r="C26" s="124" t="s">
        <v>333</v>
      </c>
      <c r="D26" s="124" t="s">
        <v>334</v>
      </c>
      <c r="E26" s="125" t="s">
        <v>173</v>
      </c>
    </row>
    <row r="27" spans="1:5" s="2" customFormat="1" x14ac:dyDescent="0.25">
      <c r="A27" s="133" t="s">
        <v>186</v>
      </c>
      <c r="B27" s="121">
        <v>64.39</v>
      </c>
      <c r="C27" s="124" t="s">
        <v>171</v>
      </c>
      <c r="D27" s="124" t="s">
        <v>172</v>
      </c>
      <c r="E27" s="125" t="s">
        <v>173</v>
      </c>
    </row>
    <row r="28" spans="1:5" s="2" customFormat="1" x14ac:dyDescent="0.25">
      <c r="A28" s="133" t="s">
        <v>186</v>
      </c>
      <c r="B28" s="121">
        <v>17</v>
      </c>
      <c r="C28" s="124" t="s">
        <v>174</v>
      </c>
      <c r="D28" s="124" t="s">
        <v>175</v>
      </c>
      <c r="E28" s="125" t="s">
        <v>173</v>
      </c>
    </row>
    <row r="29" spans="1:5" s="2" customFormat="1" x14ac:dyDescent="0.25">
      <c r="A29" s="133">
        <v>44908</v>
      </c>
      <c r="B29" s="121">
        <v>624</v>
      </c>
      <c r="C29" s="124" t="s">
        <v>335</v>
      </c>
      <c r="D29" s="124" t="s">
        <v>336</v>
      </c>
      <c r="E29" s="125" t="s">
        <v>173</v>
      </c>
    </row>
    <row r="30" spans="1:5" s="2" customFormat="1" x14ac:dyDescent="0.25">
      <c r="A30" s="133" t="s">
        <v>187</v>
      </c>
      <c r="B30" s="121">
        <v>64.39</v>
      </c>
      <c r="C30" s="124" t="s">
        <v>171</v>
      </c>
      <c r="D30" s="124" t="s">
        <v>172</v>
      </c>
      <c r="E30" s="125" t="s">
        <v>173</v>
      </c>
    </row>
    <row r="31" spans="1:5" s="2" customFormat="1" x14ac:dyDescent="0.25">
      <c r="A31" s="133" t="s">
        <v>187</v>
      </c>
      <c r="B31" s="121">
        <v>17</v>
      </c>
      <c r="C31" s="124" t="s">
        <v>174</v>
      </c>
      <c r="D31" s="124" t="s">
        <v>175</v>
      </c>
      <c r="E31" s="125" t="s">
        <v>173</v>
      </c>
    </row>
    <row r="32" spans="1:5" s="2" customFormat="1" x14ac:dyDescent="0.25">
      <c r="A32" s="133">
        <v>44916</v>
      </c>
      <c r="B32" s="121">
        <v>126.67</v>
      </c>
      <c r="C32" s="124" t="s">
        <v>337</v>
      </c>
      <c r="D32" s="124" t="s">
        <v>326</v>
      </c>
      <c r="E32" s="125" t="s">
        <v>280</v>
      </c>
    </row>
    <row r="33" spans="1:5" s="2" customFormat="1" x14ac:dyDescent="0.25">
      <c r="A33" s="133" t="s">
        <v>188</v>
      </c>
      <c r="B33" s="121">
        <v>64.39</v>
      </c>
      <c r="C33" s="124" t="s">
        <v>171</v>
      </c>
      <c r="D33" s="124" t="s">
        <v>172</v>
      </c>
      <c r="E33" s="125" t="s">
        <v>173</v>
      </c>
    </row>
    <row r="34" spans="1:5" s="2" customFormat="1" x14ac:dyDescent="0.25">
      <c r="A34" s="133" t="s">
        <v>188</v>
      </c>
      <c r="B34" s="121">
        <v>17</v>
      </c>
      <c r="C34" s="124" t="s">
        <v>174</v>
      </c>
      <c r="D34" s="124" t="s">
        <v>175</v>
      </c>
      <c r="E34" s="125" t="s">
        <v>173</v>
      </c>
    </row>
    <row r="35" spans="1:5" s="2" customFormat="1" x14ac:dyDescent="0.25">
      <c r="A35" s="133">
        <v>44948</v>
      </c>
      <c r="B35" s="121">
        <v>50.9</v>
      </c>
      <c r="C35" s="124" t="s">
        <v>338</v>
      </c>
      <c r="D35" s="124" t="s">
        <v>339</v>
      </c>
      <c r="E35" s="125" t="s">
        <v>182</v>
      </c>
    </row>
    <row r="36" spans="1:5" s="2" customFormat="1" x14ac:dyDescent="0.25">
      <c r="A36" s="133" t="s">
        <v>189</v>
      </c>
      <c r="B36" s="121">
        <v>64.39</v>
      </c>
      <c r="C36" s="124" t="s">
        <v>171</v>
      </c>
      <c r="D36" s="124" t="s">
        <v>172</v>
      </c>
      <c r="E36" s="125" t="s">
        <v>173</v>
      </c>
    </row>
    <row r="37" spans="1:5" s="2" customFormat="1" x14ac:dyDescent="0.25">
      <c r="A37" s="133" t="s">
        <v>189</v>
      </c>
      <c r="B37" s="121">
        <v>17</v>
      </c>
      <c r="C37" s="124" t="s">
        <v>174</v>
      </c>
      <c r="D37" s="124" t="s">
        <v>175</v>
      </c>
      <c r="E37" s="125" t="s">
        <v>173</v>
      </c>
    </row>
    <row r="38" spans="1:5" s="2" customFormat="1" x14ac:dyDescent="0.25">
      <c r="A38" s="133" t="s">
        <v>190</v>
      </c>
      <c r="B38" s="121">
        <v>64.39</v>
      </c>
      <c r="C38" s="124" t="s">
        <v>171</v>
      </c>
      <c r="D38" s="124" t="s">
        <v>172</v>
      </c>
      <c r="E38" s="125" t="s">
        <v>173</v>
      </c>
    </row>
    <row r="39" spans="1:5" s="2" customFormat="1" x14ac:dyDescent="0.25">
      <c r="A39" s="133" t="s">
        <v>190</v>
      </c>
      <c r="B39" s="121">
        <v>17</v>
      </c>
      <c r="C39" s="124" t="s">
        <v>174</v>
      </c>
      <c r="D39" s="124" t="s">
        <v>175</v>
      </c>
      <c r="E39" s="125" t="s">
        <v>173</v>
      </c>
    </row>
    <row r="40" spans="1:5" s="2" customFormat="1" x14ac:dyDescent="0.25">
      <c r="A40" s="133" t="s">
        <v>191</v>
      </c>
      <c r="B40" s="121">
        <v>64.39</v>
      </c>
      <c r="C40" s="124" t="s">
        <v>171</v>
      </c>
      <c r="D40" s="124" t="s">
        <v>172</v>
      </c>
      <c r="E40" s="125" t="s">
        <v>173</v>
      </c>
    </row>
    <row r="41" spans="1:5" s="2" customFormat="1" x14ac:dyDescent="0.25">
      <c r="A41" s="133" t="s">
        <v>191</v>
      </c>
      <c r="B41" s="121">
        <v>17</v>
      </c>
      <c r="C41" s="124" t="s">
        <v>174</v>
      </c>
      <c r="D41" s="124" t="s">
        <v>175</v>
      </c>
      <c r="E41" s="125" t="s">
        <v>173</v>
      </c>
    </row>
    <row r="42" spans="1:5" s="2" customFormat="1" x14ac:dyDescent="0.25">
      <c r="A42" s="133" t="s">
        <v>192</v>
      </c>
      <c r="B42" s="121">
        <v>64.39</v>
      </c>
      <c r="C42" s="124" t="s">
        <v>171</v>
      </c>
      <c r="D42" s="124" t="s">
        <v>172</v>
      </c>
      <c r="E42" s="125" t="s">
        <v>173</v>
      </c>
    </row>
    <row r="43" spans="1:5" s="2" customFormat="1" x14ac:dyDescent="0.25">
      <c r="A43" s="133" t="s">
        <v>192</v>
      </c>
      <c r="B43" s="121">
        <v>17</v>
      </c>
      <c r="C43" s="124" t="s">
        <v>174</v>
      </c>
      <c r="D43" s="124" t="s">
        <v>175</v>
      </c>
      <c r="E43" s="125" t="s">
        <v>173</v>
      </c>
    </row>
    <row r="44" spans="1:5" s="2" customFormat="1" x14ac:dyDescent="0.25">
      <c r="A44" s="133" t="s">
        <v>193</v>
      </c>
      <c r="B44" s="121">
        <v>64.39</v>
      </c>
      <c r="C44" s="124" t="s">
        <v>171</v>
      </c>
      <c r="D44" s="124" t="s">
        <v>172</v>
      </c>
      <c r="E44" s="125" t="s">
        <v>173</v>
      </c>
    </row>
    <row r="45" spans="1:5" s="2" customFormat="1" x14ac:dyDescent="0.25">
      <c r="A45" s="133" t="s">
        <v>193</v>
      </c>
      <c r="B45" s="121">
        <v>17</v>
      </c>
      <c r="C45" s="124" t="s">
        <v>174</v>
      </c>
      <c r="D45" s="124" t="s">
        <v>175</v>
      </c>
      <c r="E45" s="125" t="s">
        <v>173</v>
      </c>
    </row>
    <row r="46" spans="1:5" s="2" customFormat="1" x14ac:dyDescent="0.25">
      <c r="A46" s="133">
        <v>45106</v>
      </c>
      <c r="B46" s="121">
        <v>659.88</v>
      </c>
      <c r="C46" s="124" t="s">
        <v>286</v>
      </c>
      <c r="D46" s="124" t="s">
        <v>287</v>
      </c>
      <c r="E46" s="125" t="s">
        <v>173</v>
      </c>
    </row>
    <row r="47" spans="1:5" s="2" customFormat="1" hidden="1" x14ac:dyDescent="0.25">
      <c r="A47" s="100"/>
      <c r="B47" s="97"/>
      <c r="C47" s="101"/>
      <c r="D47" s="101"/>
      <c r="E47" s="102"/>
    </row>
    <row r="48" spans="1:5" ht="34.5" customHeight="1" x14ac:dyDescent="0.25">
      <c r="A48" s="54" t="s">
        <v>151</v>
      </c>
      <c r="B48" s="63">
        <f>SUM(B11:B47)</f>
        <v>5062.3900000000003</v>
      </c>
      <c r="C48" s="71" t="str">
        <f>IF(SUBTOTAL(3,B11:B47)=SUBTOTAL(103,B11:B47),'Summary and sign-off'!$A$48,'Summary and sign-off'!$A$49)</f>
        <v>Check - there are no hidden rows with data</v>
      </c>
      <c r="D48" s="140" t="str">
        <f>IF('Summary and sign-off'!F59='Summary and sign-off'!F54,'Summary and sign-off'!A51,'Summary and sign-off'!A50)</f>
        <v>Check - each entry provides sufficient information</v>
      </c>
      <c r="E48" s="140"/>
    </row>
    <row r="49" spans="1:6" ht="14.1" customHeight="1" x14ac:dyDescent="0.25">
      <c r="B49" s="17"/>
      <c r="C49" s="17"/>
      <c r="D49" s="17"/>
      <c r="E49" s="17"/>
    </row>
    <row r="50" spans="1:6" x14ac:dyDescent="0.25">
      <c r="A50" s="18" t="s">
        <v>152</v>
      </c>
      <c r="B50" s="17"/>
      <c r="C50" s="17"/>
      <c r="D50" s="17"/>
      <c r="E50" s="17"/>
    </row>
    <row r="51" spans="1:6" ht="12.6" customHeight="1" x14ac:dyDescent="0.25">
      <c r="A51" s="20" t="s">
        <v>131</v>
      </c>
      <c r="B51" s="17"/>
      <c r="C51" s="17"/>
      <c r="D51" s="17"/>
      <c r="E51" s="17"/>
    </row>
    <row r="52" spans="1:6" x14ac:dyDescent="0.25">
      <c r="A52" s="20" t="s">
        <v>79</v>
      </c>
      <c r="B52" s="19"/>
      <c r="C52" s="17"/>
      <c r="D52" s="17"/>
      <c r="E52" s="17"/>
      <c r="F52" s="17"/>
    </row>
    <row r="53" spans="1:6" x14ac:dyDescent="0.25">
      <c r="A53" s="20" t="s">
        <v>145</v>
      </c>
      <c r="C53" s="17"/>
      <c r="D53" s="17"/>
      <c r="E53" s="17"/>
      <c r="F53" s="17"/>
    </row>
    <row r="54" spans="1:6" ht="12.75" customHeight="1" x14ac:dyDescent="0.25">
      <c r="A54" s="20" t="s">
        <v>146</v>
      </c>
      <c r="B54" s="25"/>
      <c r="C54" s="22"/>
      <c r="D54" s="22"/>
      <c r="E54" s="22"/>
      <c r="F54" s="22"/>
    </row>
    <row r="55" spans="1:6" x14ac:dyDescent="0.25">
      <c r="B55" s="26"/>
      <c r="C55" s="17"/>
      <c r="D55" s="17"/>
      <c r="E55" s="17"/>
    </row>
    <row r="56" spans="1:6" hidden="1" x14ac:dyDescent="0.25">
      <c r="A56" s="17"/>
      <c r="B56" s="17"/>
      <c r="C56" s="17"/>
      <c r="D56" s="17"/>
    </row>
    <row r="57" spans="1:6" ht="12.75" hidden="1" customHeight="1" x14ac:dyDescent="0.25"/>
    <row r="58" spans="1:6" hidden="1" x14ac:dyDescent="0.25">
      <c r="A58" s="17"/>
      <c r="B58" s="17"/>
      <c r="C58" s="17"/>
      <c r="D58" s="17"/>
      <c r="E58" s="17"/>
    </row>
    <row r="59" spans="1:6" hidden="1" x14ac:dyDescent="0.25">
      <c r="A59" s="17"/>
      <c r="B59" s="17"/>
      <c r="C59" s="17"/>
      <c r="D59" s="17"/>
      <c r="E59" s="17"/>
    </row>
    <row r="60" spans="1:6" hidden="1" x14ac:dyDescent="0.25">
      <c r="A60" s="17"/>
      <c r="B60" s="17"/>
      <c r="C60" s="17"/>
      <c r="D60" s="17"/>
      <c r="E60" s="17"/>
    </row>
    <row r="61" spans="1:6" hidden="1" x14ac:dyDescent="0.25">
      <c r="A61" s="17"/>
      <c r="B61" s="17"/>
      <c r="C61" s="17"/>
      <c r="D61" s="17"/>
      <c r="E61" s="17"/>
    </row>
    <row r="62" spans="1:6" hidden="1" x14ac:dyDescent="0.25">
      <c r="A62" s="17"/>
      <c r="B62" s="17"/>
      <c r="C62" s="17"/>
      <c r="D62" s="17"/>
      <c r="E62" s="17"/>
    </row>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sheetData>
  <sheetProtection sheet="1" formatCells="0" insertRows="0" deleteRows="0"/>
  <mergeCells count="10">
    <mergeCell ref="D48:E48"/>
    <mergeCell ref="B6:E6"/>
    <mergeCell ref="B5:E5"/>
    <mergeCell ref="B7:E7"/>
    <mergeCell ref="A1:E1"/>
    <mergeCell ref="B2:E2"/>
    <mergeCell ref="B3:E3"/>
    <mergeCell ref="B4:E4"/>
    <mergeCell ref="A9:E9"/>
    <mergeCell ref="A8:E8"/>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7"/>
  <sheetViews>
    <sheetView zoomScaleNormal="100" workbookViewId="0">
      <selection activeCell="B7" sqref="B7:F7"/>
    </sheetView>
  </sheetViews>
  <sheetFormatPr defaultColWidth="0" defaultRowHeight="13.2" zeroHeight="1" x14ac:dyDescent="0.25"/>
  <cols>
    <col min="1" max="1" width="35.6640625" customWidth="1"/>
    <col min="2" max="2" width="46.88671875" customWidth="1"/>
    <col min="3" max="3" width="22.109375" customWidth="1"/>
    <col min="4" max="4" width="25.33203125" customWidth="1"/>
    <col min="5" max="6" width="35.6640625" customWidth="1"/>
    <col min="7" max="7" width="38" customWidth="1"/>
    <col min="8" max="10" width="9.109375" hidden="1" customWidth="1"/>
    <col min="11" max="15" width="0" hidden="1" customWidth="1"/>
  </cols>
  <sheetData>
    <row r="1" spans="1:6" ht="26.25" customHeight="1" x14ac:dyDescent="0.25">
      <c r="A1" s="136" t="s">
        <v>153</v>
      </c>
      <c r="B1" s="136"/>
      <c r="C1" s="136"/>
      <c r="D1" s="136"/>
      <c r="E1" s="136"/>
      <c r="F1" s="136"/>
    </row>
    <row r="2" spans="1:6" ht="21" customHeight="1" x14ac:dyDescent="0.25">
      <c r="A2" s="3" t="s">
        <v>52</v>
      </c>
      <c r="B2" s="139" t="str">
        <f>'Summary and sign-off'!B2:F2</f>
        <v>Oranga Tamariki</v>
      </c>
      <c r="C2" s="139"/>
      <c r="D2" s="139"/>
      <c r="E2" s="139"/>
      <c r="F2" s="139"/>
    </row>
    <row r="3" spans="1:6" ht="21" customHeight="1" x14ac:dyDescent="0.25">
      <c r="A3" s="3" t="s">
        <v>110</v>
      </c>
      <c r="B3" s="139" t="str">
        <f>'Summary and sign-off'!B3:F3</f>
        <v>Chappie Te Kani</v>
      </c>
      <c r="C3" s="139"/>
      <c r="D3" s="139"/>
      <c r="E3" s="139"/>
      <c r="F3" s="139"/>
    </row>
    <row r="4" spans="1:6" ht="21" customHeight="1" x14ac:dyDescent="0.25">
      <c r="A4" s="3" t="s">
        <v>111</v>
      </c>
      <c r="B4" s="139">
        <f>'Summary and sign-off'!B4:F4</f>
        <v>44743</v>
      </c>
      <c r="C4" s="139"/>
      <c r="D4" s="139"/>
      <c r="E4" s="139"/>
      <c r="F4" s="139"/>
    </row>
    <row r="5" spans="1:6" ht="21" customHeight="1" x14ac:dyDescent="0.25">
      <c r="A5" s="3" t="s">
        <v>112</v>
      </c>
      <c r="B5" s="139">
        <f>'Summary and sign-off'!B5:F5</f>
        <v>45107</v>
      </c>
      <c r="C5" s="139"/>
      <c r="D5" s="139"/>
      <c r="E5" s="139"/>
      <c r="F5" s="139"/>
    </row>
    <row r="6" spans="1:6" ht="21" customHeight="1" x14ac:dyDescent="0.25">
      <c r="A6" s="3" t="s">
        <v>154</v>
      </c>
      <c r="B6" s="135" t="s">
        <v>80</v>
      </c>
      <c r="C6" s="135"/>
      <c r="D6" s="135"/>
      <c r="E6" s="135"/>
      <c r="F6" s="135"/>
    </row>
    <row r="7" spans="1:6" ht="21" customHeight="1" x14ac:dyDescent="0.25">
      <c r="A7" s="3" t="s">
        <v>56</v>
      </c>
      <c r="B7" s="135" t="s">
        <v>83</v>
      </c>
      <c r="C7" s="135"/>
      <c r="D7" s="135"/>
      <c r="E7" s="135"/>
      <c r="F7" s="135"/>
    </row>
    <row r="8" spans="1:6" ht="36" customHeight="1" x14ac:dyDescent="0.25">
      <c r="A8" s="143" t="s">
        <v>155</v>
      </c>
      <c r="B8" s="143"/>
      <c r="C8" s="143"/>
      <c r="D8" s="143"/>
      <c r="E8" s="143"/>
      <c r="F8" s="143"/>
    </row>
    <row r="9" spans="1:6" ht="36" customHeight="1" x14ac:dyDescent="0.25">
      <c r="A9" s="151" t="s">
        <v>156</v>
      </c>
      <c r="B9" s="152"/>
      <c r="C9" s="152"/>
      <c r="D9" s="152"/>
      <c r="E9" s="152"/>
      <c r="F9" s="152"/>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132" customFormat="1" ht="26.4" x14ac:dyDescent="0.25">
      <c r="A12" s="120">
        <v>44788</v>
      </c>
      <c r="B12" s="124" t="s">
        <v>194</v>
      </c>
      <c r="C12" s="127" t="s">
        <v>97</v>
      </c>
      <c r="D12" s="124" t="s">
        <v>195</v>
      </c>
      <c r="E12" s="128" t="s">
        <v>95</v>
      </c>
      <c r="F12" s="125"/>
    </row>
    <row r="13" spans="1:6" s="132" customFormat="1" ht="26.4" x14ac:dyDescent="0.25">
      <c r="A13" s="120">
        <v>44793</v>
      </c>
      <c r="B13" s="124" t="s">
        <v>299</v>
      </c>
      <c r="C13" s="127" t="s">
        <v>97</v>
      </c>
      <c r="D13" s="124" t="s">
        <v>300</v>
      </c>
      <c r="E13" s="128" t="s">
        <v>95</v>
      </c>
      <c r="F13" s="125"/>
    </row>
    <row r="14" spans="1:6" s="132" customFormat="1" ht="26.4" x14ac:dyDescent="0.25">
      <c r="A14" s="120">
        <v>44817</v>
      </c>
      <c r="B14" s="124" t="s">
        <v>295</v>
      </c>
      <c r="C14" s="127" t="s">
        <v>96</v>
      </c>
      <c r="D14" s="124" t="s">
        <v>296</v>
      </c>
      <c r="E14" s="128" t="s">
        <v>95</v>
      </c>
      <c r="F14" s="125"/>
    </row>
    <row r="15" spans="1:6" s="132" customFormat="1" ht="26.4" x14ac:dyDescent="0.25">
      <c r="A15" s="120">
        <v>44818</v>
      </c>
      <c r="B15" s="124" t="s">
        <v>297</v>
      </c>
      <c r="C15" s="127" t="s">
        <v>97</v>
      </c>
      <c r="D15" s="124" t="s">
        <v>298</v>
      </c>
      <c r="E15" s="128" t="s">
        <v>95</v>
      </c>
      <c r="F15" s="125"/>
    </row>
    <row r="16" spans="1:6" s="2" customFormat="1" ht="26.4" x14ac:dyDescent="0.25">
      <c r="A16" s="120">
        <v>44825</v>
      </c>
      <c r="B16" s="126" t="s">
        <v>169</v>
      </c>
      <c r="C16" s="127" t="s">
        <v>96</v>
      </c>
      <c r="D16" s="126" t="s">
        <v>170</v>
      </c>
      <c r="E16" s="128" t="s">
        <v>95</v>
      </c>
      <c r="F16" s="129"/>
    </row>
    <row r="17" spans="1:7" s="2" customFormat="1" x14ac:dyDescent="0.25">
      <c r="A17" s="120">
        <v>44846</v>
      </c>
      <c r="B17" s="126" t="s">
        <v>196</v>
      </c>
      <c r="C17" s="127" t="s">
        <v>96</v>
      </c>
      <c r="D17" s="126" t="s">
        <v>197</v>
      </c>
      <c r="E17" s="128" t="s">
        <v>95</v>
      </c>
      <c r="F17" s="129"/>
    </row>
    <row r="18" spans="1:7" s="2" customFormat="1" x14ac:dyDescent="0.25">
      <c r="A18" s="120">
        <v>44887</v>
      </c>
      <c r="B18" s="126" t="s">
        <v>301</v>
      </c>
      <c r="C18" s="127" t="s">
        <v>96</v>
      </c>
      <c r="D18" s="126" t="s">
        <v>302</v>
      </c>
      <c r="E18" s="128" t="s">
        <v>95</v>
      </c>
      <c r="F18" s="129"/>
    </row>
    <row r="19" spans="1:7" s="2" customFormat="1" x14ac:dyDescent="0.25">
      <c r="A19" s="120">
        <v>45047</v>
      </c>
      <c r="B19" s="126" t="s">
        <v>303</v>
      </c>
      <c r="C19" s="127" t="s">
        <v>96</v>
      </c>
      <c r="D19" s="126" t="s">
        <v>304</v>
      </c>
      <c r="E19" s="128">
        <v>75</v>
      </c>
      <c r="F19" s="129" t="s">
        <v>305</v>
      </c>
    </row>
    <row r="20" spans="1:7" s="2" customFormat="1" ht="26.4" x14ac:dyDescent="0.25">
      <c r="A20" s="120">
        <v>45061</v>
      </c>
      <c r="B20" s="126" t="s">
        <v>306</v>
      </c>
      <c r="C20" s="127" t="s">
        <v>96</v>
      </c>
      <c r="D20" s="126" t="s">
        <v>307</v>
      </c>
      <c r="E20" s="128" t="s">
        <v>95</v>
      </c>
      <c r="F20" s="129"/>
    </row>
    <row r="21" spans="1:7" s="2" customFormat="1" ht="26.4" x14ac:dyDescent="0.25">
      <c r="A21" s="120">
        <v>45065</v>
      </c>
      <c r="B21" s="126" t="s">
        <v>311</v>
      </c>
      <c r="C21" s="127" t="s">
        <v>96</v>
      </c>
      <c r="D21" s="126" t="s">
        <v>312</v>
      </c>
      <c r="E21" s="128" t="s">
        <v>95</v>
      </c>
      <c r="F21" s="129"/>
    </row>
    <row r="22" spans="1:7" s="2" customFormat="1" ht="26.4" x14ac:dyDescent="0.25">
      <c r="A22" s="120">
        <v>45085</v>
      </c>
      <c r="B22" s="126" t="s">
        <v>292</v>
      </c>
      <c r="C22" s="127" t="s">
        <v>96</v>
      </c>
      <c r="D22" s="126" t="s">
        <v>293</v>
      </c>
      <c r="E22" s="128">
        <v>150</v>
      </c>
      <c r="F22" s="129"/>
    </row>
    <row r="23" spans="1:7" s="2" customFormat="1" ht="26.4" x14ac:dyDescent="0.25">
      <c r="A23" s="120">
        <v>45085</v>
      </c>
      <c r="B23" s="126" t="s">
        <v>292</v>
      </c>
      <c r="C23" s="127" t="s">
        <v>97</v>
      </c>
      <c r="D23" s="126" t="s">
        <v>293</v>
      </c>
      <c r="E23" s="128">
        <v>-150</v>
      </c>
      <c r="F23" s="129" t="s">
        <v>294</v>
      </c>
    </row>
    <row r="24" spans="1:7" s="2" customFormat="1" ht="26.4" x14ac:dyDescent="0.25">
      <c r="A24" s="120">
        <v>45091</v>
      </c>
      <c r="B24" s="126" t="s">
        <v>308</v>
      </c>
      <c r="C24" s="127" t="s">
        <v>96</v>
      </c>
      <c r="D24" s="126" t="s">
        <v>309</v>
      </c>
      <c r="E24" s="128" t="s">
        <v>95</v>
      </c>
      <c r="F24" s="129"/>
    </row>
    <row r="25" spans="1:7" s="2" customFormat="1" ht="26.4" x14ac:dyDescent="0.25">
      <c r="A25" s="120">
        <v>45096</v>
      </c>
      <c r="B25" s="126" t="s">
        <v>288</v>
      </c>
      <c r="C25" s="127" t="s">
        <v>97</v>
      </c>
      <c r="D25" s="126" t="s">
        <v>289</v>
      </c>
      <c r="E25" s="128" t="s">
        <v>95</v>
      </c>
      <c r="F25" s="129"/>
    </row>
    <row r="26" spans="1:7" s="2" customFormat="1" x14ac:dyDescent="0.25">
      <c r="A26" s="120">
        <v>45097</v>
      </c>
      <c r="B26" s="126" t="s">
        <v>290</v>
      </c>
      <c r="C26" s="127" t="s">
        <v>97</v>
      </c>
      <c r="D26" s="126" t="s">
        <v>291</v>
      </c>
      <c r="E26" s="128" t="s">
        <v>95</v>
      </c>
      <c r="F26" s="129"/>
    </row>
    <row r="27" spans="1:7" s="2" customFormat="1" hidden="1" x14ac:dyDescent="0.25">
      <c r="A27" s="96"/>
      <c r="B27" s="101"/>
      <c r="C27" s="103"/>
      <c r="D27" s="101"/>
      <c r="E27" s="104"/>
      <c r="F27" s="102"/>
    </row>
    <row r="28" spans="1:7" ht="34.5" customHeight="1" x14ac:dyDescent="0.25">
      <c r="A28" s="115" t="s">
        <v>162</v>
      </c>
      <c r="B28" s="116" t="s">
        <v>163</v>
      </c>
      <c r="C28" s="117">
        <f>C29+C30</f>
        <v>15</v>
      </c>
      <c r="D28" s="118" t="str">
        <f>IF(SUBTOTAL(3,C11:C27)=SUBTOTAL(103,C11:C27),'Summary and sign-off'!$A$48,'Summary and sign-off'!$A$49)</f>
        <v>Check - there are no hidden rows with data</v>
      </c>
      <c r="E28" s="140" t="str">
        <f>IF('Summary and sign-off'!F60='Summary and sign-off'!F54,'Summary and sign-off'!A52,'Summary and sign-off'!A50)</f>
        <v>Check - each entry provides sufficient information</v>
      </c>
      <c r="F28" s="140"/>
      <c r="G28" s="2"/>
    </row>
    <row r="29" spans="1:7" ht="25.5" customHeight="1" x14ac:dyDescent="0.3">
      <c r="A29" s="55"/>
      <c r="B29" s="56" t="s">
        <v>96</v>
      </c>
      <c r="C29" s="57">
        <f>COUNTIF(C11:C27,'Summary and sign-off'!A45)</f>
        <v>9</v>
      </c>
      <c r="D29" s="14"/>
      <c r="E29" s="15"/>
      <c r="F29" s="16"/>
    </row>
    <row r="30" spans="1:7" ht="25.5" customHeight="1" x14ac:dyDescent="0.3">
      <c r="A30" s="55"/>
      <c r="B30" s="56" t="s">
        <v>97</v>
      </c>
      <c r="C30" s="57">
        <f>COUNTIF(C11:C27,'Summary and sign-off'!A46)</f>
        <v>6</v>
      </c>
      <c r="D30" s="14"/>
      <c r="E30" s="15"/>
      <c r="F30" s="16"/>
    </row>
    <row r="31" spans="1:7" x14ac:dyDescent="0.25">
      <c r="A31" s="17"/>
      <c r="B31" s="18"/>
      <c r="C31" s="17"/>
      <c r="D31" s="19"/>
      <c r="E31" s="19"/>
      <c r="F31" s="17"/>
    </row>
    <row r="32" spans="1:7" x14ac:dyDescent="0.25">
      <c r="A32" s="18" t="s">
        <v>152</v>
      </c>
      <c r="B32" s="18"/>
      <c r="C32" s="18"/>
      <c r="D32" s="18"/>
      <c r="E32" s="18"/>
      <c r="F32" s="18"/>
    </row>
    <row r="33" spans="1:6" ht="12.6" customHeight="1" x14ac:dyDescent="0.25">
      <c r="A33" s="20" t="s">
        <v>131</v>
      </c>
      <c r="B33" s="17"/>
      <c r="C33" s="17"/>
      <c r="D33" s="17"/>
      <c r="E33" s="17"/>
    </row>
    <row r="34" spans="1:6" x14ac:dyDescent="0.25">
      <c r="A34" s="20" t="s">
        <v>79</v>
      </c>
      <c r="B34" s="19"/>
      <c r="C34" s="17"/>
      <c r="D34" s="17"/>
      <c r="E34" s="17"/>
      <c r="F34" s="17"/>
    </row>
    <row r="35" spans="1:6" x14ac:dyDescent="0.25">
      <c r="A35" s="20" t="s">
        <v>164</v>
      </c>
      <c r="B35" s="21"/>
      <c r="C35" s="21"/>
      <c r="D35" s="21"/>
      <c r="E35" s="21"/>
      <c r="F35" s="21"/>
    </row>
    <row r="36" spans="1:6" ht="12.75" customHeight="1" x14ac:dyDescent="0.25">
      <c r="A36" s="20" t="s">
        <v>165</v>
      </c>
      <c r="B36" s="17"/>
      <c r="C36" s="17"/>
      <c r="D36" s="17"/>
      <c r="E36" s="17"/>
      <c r="F36" s="17"/>
    </row>
    <row r="37" spans="1:6" ht="13.05" customHeight="1" x14ac:dyDescent="0.25">
      <c r="A37" s="20" t="s">
        <v>166</v>
      </c>
      <c r="B37" s="17"/>
      <c r="C37" s="17"/>
      <c r="D37" s="17"/>
      <c r="E37" s="17"/>
      <c r="F37" s="17"/>
    </row>
    <row r="38" spans="1:6" x14ac:dyDescent="0.25">
      <c r="A38" s="20" t="s">
        <v>167</v>
      </c>
      <c r="C38" s="17"/>
      <c r="D38" s="17"/>
      <c r="E38" s="17"/>
      <c r="F38" s="17"/>
    </row>
    <row r="39" spans="1:6" ht="12.75" customHeight="1" x14ac:dyDescent="0.25">
      <c r="A39" s="20" t="s">
        <v>146</v>
      </c>
      <c r="B39" s="20"/>
      <c r="C39" s="22"/>
      <c r="D39" s="22"/>
      <c r="E39" s="22"/>
      <c r="F39" s="22"/>
    </row>
    <row r="40" spans="1:6" ht="12.75" customHeight="1" x14ac:dyDescent="0.25">
      <c r="A40" s="20"/>
      <c r="B40" s="20"/>
      <c r="C40" s="22"/>
      <c r="D40" s="22"/>
      <c r="E40" s="22"/>
      <c r="F40" s="22"/>
    </row>
    <row r="41" spans="1:6" ht="12.75" hidden="1" customHeight="1" x14ac:dyDescent="0.25">
      <c r="A41" s="20"/>
      <c r="B41" s="20"/>
      <c r="C41" s="22"/>
      <c r="D41" s="22"/>
      <c r="E41" s="22"/>
      <c r="F41" s="22"/>
    </row>
    <row r="43" spans="1:6" x14ac:dyDescent="0.25"/>
    <row r="44" spans="1:6" hidden="1" x14ac:dyDescent="0.25">
      <c r="A44" s="18"/>
      <c r="B44" s="18"/>
      <c r="C44" s="18"/>
      <c r="D44" s="18"/>
      <c r="E44" s="18"/>
      <c r="F44" s="18"/>
    </row>
    <row r="45" spans="1:6" hidden="1" x14ac:dyDescent="0.25">
      <c r="A45" s="18"/>
      <c r="B45" s="18"/>
      <c r="C45" s="18"/>
      <c r="D45" s="18"/>
      <c r="E45" s="18"/>
      <c r="F45" s="18"/>
    </row>
    <row r="46" spans="1:6" hidden="1" x14ac:dyDescent="0.25">
      <c r="A46" s="18"/>
      <c r="B46" s="18"/>
      <c r="C46" s="18"/>
      <c r="D46" s="18"/>
      <c r="E46" s="18"/>
      <c r="F46" s="18"/>
    </row>
    <row r="47" spans="1:6" hidden="1" x14ac:dyDescent="0.25">
      <c r="A47" s="18"/>
      <c r="B47" s="18"/>
      <c r="C47" s="18"/>
      <c r="D47" s="18"/>
      <c r="E47" s="18"/>
      <c r="F47" s="18"/>
    </row>
    <row r="48" spans="1:6" hidden="1" x14ac:dyDescent="0.25">
      <c r="A48" s="18"/>
      <c r="B48" s="18"/>
      <c r="C48" s="18"/>
      <c r="D48" s="18"/>
      <c r="E48" s="18"/>
      <c r="F48" s="18"/>
    </row>
    <row r="49" x14ac:dyDescent="0.25"/>
    <row r="50" x14ac:dyDescent="0.25"/>
    <row r="51" x14ac:dyDescent="0.25"/>
    <row r="52" x14ac:dyDescent="0.25"/>
    <row r="53" x14ac:dyDescent="0.25"/>
    <row r="54" x14ac:dyDescent="0.25"/>
    <row r="55" x14ac:dyDescent="0.25"/>
    <row r="56" x14ac:dyDescent="0.25"/>
    <row r="57" x14ac:dyDescent="0.25"/>
  </sheetData>
  <sheetProtection sheet="1" formatCells="0" insertRows="0" deleteRows="0"/>
  <dataConsolidate/>
  <mergeCells count="10">
    <mergeCell ref="E28:F2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A2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21 A22 A23:A24 A25 A2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&amp;C&amp;"Calibri"&amp;14&amp;K000000IN-CONFIDENCE&amp;1#</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C11:C27</xm:sqref>
        </x14:dataValidation>
        <x14:dataValidation type="list" errorStyle="information" operator="greaterThan" allowBlank="1" showInputMessage="1" prompt="Provide specific $ value if possible" xr:uid="{00000000-0002-0000-0500-000003000000}">
          <x14:formula1>
            <xm:f>'Summary and sign-off'!$A$39:$A$44</xm:f>
          </x14:formula1>
          <xm:sqref>E11:E27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Sandy Weston</cp:lastModifiedBy>
  <cp:revision/>
  <dcterms:created xsi:type="dcterms:W3CDTF">2010-10-17T20:59:02Z</dcterms:created>
  <dcterms:modified xsi:type="dcterms:W3CDTF">2023-07-31T04:14:04Z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2023-07-31T04:12:58Z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7a69e202-7081-4948-b89a-6c2668b7af91</vt:lpwstr>
  </property>
  <property fmtid="{D5CDD505-2E9C-101B-9397-08002B2CF9AE}" pid="17" name="MSIP_Label_71cef378-a6aa-44c9-b808-28fb30f5a5a6_ContentBits">
    <vt:lpwstr>1</vt:lpwstr>
  </property>
</Properties>
</file>