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orangatamarikigovtnz-my.sharepoint.com/personal/sandy_weston_ot_govt_nz/Documents/Desktop/Chief Executive/CE Expenses/July 21 - Jun 22/"/>
    </mc:Choice>
  </mc:AlternateContent>
  <xr:revisionPtr revIDLastSave="0" documentId="8_{424FEEAA-8CD5-4B5A-9D79-B40D0DEF37F5}" xr6:coauthVersionLast="47" xr6:coauthVersionMax="47" xr10:uidLastSave="{00000000-0000-0000-0000-000000000000}"/>
  <bookViews>
    <workbookView xWindow="-103" yWindow="-103" windowWidth="22149" windowHeight="11829"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expenses'!$A$1:$E$21</definedName>
    <definedName name="_xlnm.Print_Area" localSheetId="5">'Gifts and benefits'!$A$1:$F$26</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4" l="1"/>
  <c r="C15" i="3"/>
  <c r="C14" i="2"/>
  <c r="C47" i="1"/>
  <c r="C54" i="1"/>
  <c r="C15" i="1"/>
  <c r="B6" i="13" l="1"/>
  <c r="E60" i="13"/>
  <c r="C60" i="13"/>
  <c r="C17" i="4"/>
  <c r="C16" i="4"/>
  <c r="B60" i="13" l="1"/>
  <c r="B59" i="13"/>
  <c r="D59" i="13"/>
  <c r="B58" i="13"/>
  <c r="D58" i="13"/>
  <c r="D57" i="13"/>
  <c r="B57" i="13"/>
  <c r="D56" i="13"/>
  <c r="B56" i="13"/>
  <c r="D55" i="13"/>
  <c r="B55" i="13"/>
  <c r="B2" i="4"/>
  <c r="B3" i="4"/>
  <c r="B2" i="3"/>
  <c r="B3" i="3"/>
  <c r="B2" i="2"/>
  <c r="B3" i="2"/>
  <c r="B2" i="1"/>
  <c r="B3" i="1"/>
  <c r="F58" i="13" l="1"/>
  <c r="D14" i="2" s="1"/>
  <c r="F60" i="13"/>
  <c r="E15" i="4" s="1"/>
  <c r="F59" i="13"/>
  <c r="D15" i="3" s="1"/>
  <c r="F57" i="13"/>
  <c r="D54" i="1" s="1"/>
  <c r="F56" i="13"/>
  <c r="D47" i="1" s="1"/>
  <c r="F55" i="13"/>
  <c r="D15" i="1" s="1"/>
  <c r="C13" i="13"/>
  <c r="C12" i="13"/>
  <c r="C11" i="13"/>
  <c r="C16" i="13" l="1"/>
  <c r="C17" i="13"/>
  <c r="B5" i="4" l="1"/>
  <c r="B4" i="4"/>
  <c r="B5" i="3"/>
  <c r="B4" i="3"/>
  <c r="B5" i="2"/>
  <c r="B4" i="2"/>
  <c r="B5" i="1"/>
  <c r="B4" i="1"/>
  <c r="C15" i="13" l="1"/>
  <c r="F12" i="13" l="1"/>
  <c r="C15" i="4"/>
  <c r="F11" i="13" s="1"/>
  <c r="F13" i="13" l="1"/>
  <c r="B54" i="1"/>
  <c r="B17" i="13" s="1"/>
  <c r="B47" i="1"/>
  <c r="B16" i="13" s="1"/>
  <c r="B15" i="1"/>
  <c r="B15" i="13" s="1"/>
  <c r="B15" i="3" l="1"/>
  <c r="B13" i="13" s="1"/>
  <c r="B14" i="2"/>
  <c r="B12" i="13" s="1"/>
  <c r="B11" i="13" l="1"/>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<sst xmlns="http://schemas.openxmlformats.org/spreadsheetml/2006/main" count="337" uniqueCount="220">
  <si>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</si>
  <si>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</si>
  <si>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</si>
  <si>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</si>
  <si>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</si>
  <si>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</si>
  <si>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</si>
  <si>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</si>
  <si>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</si>
  <si>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</si>
  <si>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</si>
  <si>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</si>
  <si>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</si>
  <si>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</si>
  <si>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</si>
  <si>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</si>
  <si>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</si>
  <si>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</si>
  <si>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</si>
  <si>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</si>
  <si>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</si>
  <si>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</si>
  <si>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</si>
  <si>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</si>
  <si>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</si>
  <si>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</si>
  <si>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</si>
  <si>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</si>
  <si>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</si>
  <si>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</si>
  <si>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</si>
  <si>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</si>
  <si>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</si>
  <si>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</si>
  <si>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</si>
  <si>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</si>
  <si>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</si>
  <si>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</si>
  <si>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</si>
  <si>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</si>
  <si>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</si>
  <si>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</si>
  <si>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</si>
  <si>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</si>
  <si>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</si>
  <si>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</si>
  <si>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</si>
  <si>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</si>
  <si>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</si>
  <si>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</si>
  <si>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</si>
  <si>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</si>
  <si>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</si>
  <si>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</si>
  <si>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</si>
  <si>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</si>
  <si>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</si>
  <si>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</si>
  <si>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</si>
  <si>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</si>
  <si>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</si>
  <si>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</si>
  <si>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</si>
  <si>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</si>
  <si>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</si>
  <si>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</si>
  <si>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</si>
  <si>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</si>
  <si>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</si>
  <si>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</si>
  <si>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</si>
  <si>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</si>
  <si>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</si>
  <si>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</si>
  <si>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</si>
  <si>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</si>
  <si>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</si>
  <si>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</si>
  <si>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</si>
  <si>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</si>
  <si>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</si>
  <si>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</si>
  <si>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</si>
  <si>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</si>
  <si>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</si>
  <si>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</si>
  <si>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</si>
  <si>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</si>
  <si>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</si>
  <si>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</si>
  <si>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</si>
  <si>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</si>
  <si>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</si>
  <si>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</si>
  <si>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</si>
  <si>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</si>
  <si>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</si>
  <si>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</si>
  <si>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</si>
  <si>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</si>
  <si>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</si>
  <si>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</si>
  <si>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</si>
  <si>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</si>
  <si>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</si>
  <si>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</si>
  <si>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</si>
  <si>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</si>
  <si>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</si>
  <si>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</si>
  <si>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</si>
  <si>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</si>
  <si>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</si>
  <si>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</si>
  <si>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</si>
  <si>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</si>
  <si>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</si>
  <si>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</si>
  <si>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</si>
  <si>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</si>
  <si>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</si>
  <si>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</si>
  <si>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</si>
  <si>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</si>
  <si>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</si>
  <si>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</si>
  <si>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</si>
  <si>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</si>
  <si>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</si>
  <si>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</si>
  <si>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</si>
  <si>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</si>
  <si>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</si>
  <si>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</si>
  <si>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</si>
  <si>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</si>
  <si>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</si>
  <si>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</si>
  <si>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</si>
  <si>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</si>
  <si>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</si>
  <si>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</si>
  <si>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</si>
  <si>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</si>
  <si>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</si>
  <si>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</si>
  <si>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</si>
  <si>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</si>
  <si>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</si>
  <si>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</si>
  <si>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</si>
  <si>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</si>
  <si>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</si>
  <si>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</si>
  <si>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</si>
  <si>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</si>
  <si>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</si>
  <si>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</si>
  <si>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</si>
  <si>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</si>
  <si>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</si>
  <si>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</si>
  <si>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</si>
  <si>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</si>
  <si>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</si>
  <si>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</si>
  <si>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</si>
  <si>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</si>
  <si>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</si>
  <si>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Invitation to an event</t>
  </si>
  <si>
    <t>Invitation to attend Launch of the 2021 stocktake of gender, Māori, Pacific and ethnic diversity on Public Sector Boards and Committees</t>
  </si>
  <si>
    <t>Penny Dring, Ministry of Women</t>
  </si>
  <si>
    <t>Invitation to attend Leaders Integrity Forum on Cybersecurity</t>
  </si>
  <si>
    <t>Anne Gilbert, Transparency International New Zealand</t>
  </si>
  <si>
    <t>Oranga Tamariki</t>
  </si>
  <si>
    <t>Sir Wira Gardiner</t>
  </si>
  <si>
    <t>Te Oranga Site Visit with Staff</t>
  </si>
  <si>
    <t>Christchurch</t>
  </si>
  <si>
    <t>Airfare refund</t>
  </si>
  <si>
    <t>Cancelled travel to Waikato Stakeholder Engagements 
Site Visits</t>
  </si>
  <si>
    <t>Waikato</t>
  </si>
  <si>
    <t>Travel agency fee</t>
  </si>
  <si>
    <t xml:space="preserve">Monthly Mobile costs </t>
  </si>
  <si>
    <t>Phone lease and data</t>
  </si>
  <si>
    <t>Monthly Laptop costs</t>
  </si>
  <si>
    <t>Laptop data</t>
  </si>
  <si>
    <t xml:space="preserve"> July 2021</t>
  </si>
  <si>
    <t>Wellington</t>
  </si>
  <si>
    <t xml:space="preserve">Dinner at Artisan Restaurant x 4 </t>
  </si>
  <si>
    <t xml:space="preserve">Stakeholder Engagements Taupo
Staff Site Visits Taupo
</t>
  </si>
  <si>
    <t>Gisborne, Taupo, Wellington</t>
  </si>
  <si>
    <t>Airfares - return WLG/CHC</t>
  </si>
  <si>
    <t>Airfares - flight change</t>
  </si>
  <si>
    <t>Staff Site Visits in Auckland</t>
  </si>
  <si>
    <t>Airfares - return WLG/AKL</t>
  </si>
  <si>
    <t>Auckland</t>
  </si>
  <si>
    <t>Hui with Ngai Tahu
Te Oranga Site Visit Christchurch</t>
  </si>
  <si>
    <t>Attend the APIN Fono Auckland</t>
  </si>
  <si>
    <t>Airfares - WLG/NPE/GIS/WLG</t>
  </si>
  <si>
    <t>Wellington, Napier, Gisborne</t>
  </si>
  <si>
    <t xml:space="preserve">Stakeholder Engagement in Te Kaha </t>
  </si>
  <si>
    <t>Airfares - return WLG/TRG</t>
  </si>
  <si>
    <t>Tauranga</t>
  </si>
  <si>
    <t>Car hire</t>
  </si>
  <si>
    <t>Stakeholder Engagement Tauranga
Staff Site Visit Tauranga</t>
  </si>
  <si>
    <t>Taxi fares</t>
  </si>
  <si>
    <t xml:space="preserve">July </t>
  </si>
  <si>
    <t xml:space="preserve">Staff Site Visits Gisborne </t>
  </si>
  <si>
    <t xml:space="preserve">Gisborne </t>
  </si>
  <si>
    <t>No International Travel</t>
  </si>
  <si>
    <t>Nil</t>
  </si>
  <si>
    <t>Airfares - flight change (from June travel)</t>
  </si>
  <si>
    <t>Monthly taxi fares for travel from Wellington CBD to Wellington Airport, and key stakeholder meetings (not Minister)</t>
  </si>
  <si>
    <t>Reimbursement of accidental personal expenditure on work credit card (paid back 22 Sept 2021)</t>
  </si>
  <si>
    <t xml:space="preserve">Tauranga </t>
  </si>
  <si>
    <t>Travel agency fee (flight change)</t>
  </si>
  <si>
    <t>Wellington, Napier, 121.35Gisborne</t>
  </si>
  <si>
    <t>Accommodation</t>
  </si>
  <si>
    <t>Costs to fix damage to rental vehicle</t>
  </si>
  <si>
    <t>Dean Harding, acting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</si>
</sst>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15" fillId="11"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0" xfId="0" applyFill="1" applyProtection="1">
      <protection locked="0"/>
    </xf>
    <xf numFmtId="0" fontId="1" fillId="0" borderId="0" xfId="0" applyFont="1" applyFill="1" applyBorder="1" applyAlignment="1" applyProtection="1">
      <alignment vertical="center" wrapText="1"/>
    </xf>
    <xf numFmtId="0" fontId="0" fillId="0" borderId="0" xfId="0" applyFill="1" applyAlignment="1" applyProtection="1">
      <alignment wrapText="1"/>
      <protection locked="0"/>
    </xf>
    <xf numFmtId="164" fontId="15" fillId="11" borderId="4" xfId="0" applyNumberFormat="1" applyFont="1" applyFill="1" applyBorder="1" applyAlignment="1" applyProtection="1">
      <alignment horizontal="left" vertical="center" wrapText="1"/>
      <protection locked="0"/>
    </xf>
    <xf numFmtId="0" fontId="0" fillId="0" borderId="0" xfId="0" applyFill="1" applyProtection="1">
      <protection locked="0"/>
    </xf>
    <xf numFmtId="167" fontId="15" fillId="11" borderId="3" xfId="0" applyNumberFormat="1" applyFont="1" applyFill="1" applyBorder="1" applyAlignment="1" applyProtection="1">
      <alignment horizontal="righ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15" fontId="0" fillId="0" borderId="0" xfId="0" applyNumberFormat="1" applyProtection="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election activeCell="A54" sqref="A54"/>
    </sheetView>
  </sheetViews>
  <sheetFormatPr defaultColWidth="0" defaultRowHeight="14.15" zeroHeight="1" x14ac:dyDescent="0.35"/>
  <cols>
    <col min="1" max="1" width="219.3046875" style="70" customWidth="1"/>
    <col min="2" max="2" width="33.3046875" style="69" customWidth="1"/>
    <col min="3" max="16384" width="8.69140625" style="16" hidden="1"/>
  </cols>
  <sheetData>
    <row r="1" spans="1:2" ht="23.25" customHeight="1" x14ac:dyDescent="0.35">
      <c r="A1" s="68" t="s">
        <v>0</v>
      </c>
    </row>
    <row r="2" spans="1:2" ht="33" customHeight="1" x14ac:dyDescent="0.35">
      <c r="A2" s="132" t="s">
        <v>1</v>
      </c>
    </row>
    <row r="3" spans="1:2" ht="17.25" customHeight="1" x14ac:dyDescent="0.35"/>
    <row r="4" spans="1:2" ht="23.25" customHeight="1" x14ac:dyDescent="0.35">
      <c r="A4" s="156" t="s">
        <v>2</v>
      </c>
    </row>
    <row r="5" spans="1:2" ht="17.25" customHeight="1" x14ac:dyDescent="0.35"/>
    <row r="6" spans="1:2" ht="23.25" customHeight="1" x14ac:dyDescent="0.35">
      <c r="A6" s="71" t="s">
        <v>3</v>
      </c>
    </row>
    <row r="7" spans="1:2" ht="17.25" customHeight="1" x14ac:dyDescent="0.35">
      <c r="A7" s="72" t="s">
        <v>4</v>
      </c>
    </row>
    <row r="8" spans="1:2" ht="17.25" customHeight="1" x14ac:dyDescent="0.35">
      <c r="A8" s="73" t="s">
        <v>5</v>
      </c>
    </row>
    <row r="9" spans="1:2" ht="17.25" customHeight="1" x14ac:dyDescent="0.35">
      <c r="A9" s="73"/>
    </row>
    <row r="10" spans="1:2" ht="23.25" customHeight="1" x14ac:dyDescent="0.3">
      <c r="A10" s="71" t="s">
        <v>6</v>
      </c>
      <c r="B10" s="105" t="s">
        <v>7</v>
      </c>
    </row>
    <row r="11" spans="1:2" ht="17.25" customHeight="1" x14ac:dyDescent="0.35">
      <c r="A11" s="74" t="s">
        <v>8</v>
      </c>
    </row>
    <row r="12" spans="1:2" ht="17.25" customHeight="1" x14ac:dyDescent="0.35">
      <c r="A12" s="73" t="s">
        <v>9</v>
      </c>
    </row>
    <row r="13" spans="1:2" ht="17.25" customHeight="1" x14ac:dyDescent="0.35">
      <c r="A13" s="73" t="s">
        <v>10</v>
      </c>
    </row>
    <row r="14" spans="1:2" ht="17.25" customHeight="1" x14ac:dyDescent="0.35">
      <c r="A14" s="75" t="s">
        <v>11</v>
      </c>
    </row>
    <row r="15" spans="1:2" ht="17.25" customHeight="1" x14ac:dyDescent="0.35">
      <c r="A15" s="73" t="s">
        <v>12</v>
      </c>
    </row>
    <row r="16" spans="1:2" ht="17.25" customHeight="1" x14ac:dyDescent="0.35">
      <c r="A16" s="73"/>
    </row>
    <row r="17" spans="1:1" ht="23.25" customHeight="1" x14ac:dyDescent="0.35">
      <c r="A17" s="71" t="s">
        <v>13</v>
      </c>
    </row>
    <row r="18" spans="1:1" ht="17.25" customHeight="1" x14ac:dyDescent="0.35">
      <c r="A18" s="75" t="s">
        <v>14</v>
      </c>
    </row>
    <row r="19" spans="1:1" ht="17.25" customHeight="1" x14ac:dyDescent="0.35">
      <c r="A19" s="75" t="s">
        <v>15</v>
      </c>
    </row>
    <row r="20" spans="1:1" ht="17.25" customHeight="1" x14ac:dyDescent="0.35">
      <c r="A20" s="101" t="s">
        <v>16</v>
      </c>
    </row>
    <row r="21" spans="1:1" ht="17.25" customHeight="1" x14ac:dyDescent="0.35">
      <c r="A21" s="76"/>
    </row>
    <row r="22" spans="1:1" ht="23.25" customHeight="1" x14ac:dyDescent="0.35">
      <c r="A22" s="71" t="s">
        <v>17</v>
      </c>
    </row>
    <row r="23" spans="1:1" ht="17.25" customHeight="1" x14ac:dyDescent="0.35">
      <c r="A23" s="76" t="s">
        <v>18</v>
      </c>
    </row>
    <row r="24" spans="1:1" ht="17.25" customHeight="1" x14ac:dyDescent="0.35">
      <c r="A24" s="76"/>
    </row>
    <row r="25" spans="1:1" ht="23.25" customHeight="1" x14ac:dyDescent="0.35">
      <c r="A25" s="71" t="s">
        <v>19</v>
      </c>
    </row>
    <row r="26" spans="1:1" ht="17.25" customHeight="1" x14ac:dyDescent="0.35">
      <c r="A26" s="77" t="s">
        <v>20</v>
      </c>
    </row>
    <row r="27" spans="1:1" ht="32.25" customHeight="1" x14ac:dyDescent="0.35">
      <c r="A27" s="75" t="s">
        <v>21</v>
      </c>
    </row>
    <row r="28" spans="1:1" ht="17.25" customHeight="1" x14ac:dyDescent="0.35">
      <c r="A28" s="77" t="s">
        <v>22</v>
      </c>
    </row>
    <row r="29" spans="1:1" ht="32.25" customHeight="1" x14ac:dyDescent="0.35">
      <c r="A29" s="75" t="s">
        <v>23</v>
      </c>
    </row>
    <row r="30" spans="1:1" ht="17.25" customHeight="1" x14ac:dyDescent="0.35">
      <c r="A30" s="77" t="s">
        <v>24</v>
      </c>
    </row>
    <row r="31" spans="1:1" ht="17.25" customHeight="1" x14ac:dyDescent="0.35">
      <c r="A31" s="75" t="s">
        <v>25</v>
      </c>
    </row>
    <row r="32" spans="1:1" ht="17.25" customHeight="1" x14ac:dyDescent="0.35">
      <c r="A32" s="77" t="s">
        <v>26</v>
      </c>
    </row>
    <row r="33" spans="1:1" ht="32.25" customHeight="1" x14ac:dyDescent="0.35">
      <c r="A33" s="78" t="s">
        <v>27</v>
      </c>
    </row>
    <row r="34" spans="1:1" ht="32.25" customHeight="1" x14ac:dyDescent="0.35">
      <c r="A34" s="79" t="s">
        <v>28</v>
      </c>
    </row>
    <row r="35" spans="1:1" ht="17.25" customHeight="1" x14ac:dyDescent="0.35">
      <c r="A35" s="77" t="s">
        <v>29</v>
      </c>
    </row>
    <row r="36" spans="1:1" ht="32.25" customHeight="1" x14ac:dyDescent="0.35">
      <c r="A36" s="75" t="s">
        <v>30</v>
      </c>
    </row>
    <row r="37" spans="1:1" ht="32.25" customHeight="1" x14ac:dyDescent="0.35">
      <c r="A37" s="78" t="s">
        <v>31</v>
      </c>
    </row>
    <row r="38" spans="1:1" ht="32.25" customHeight="1" x14ac:dyDescent="0.35">
      <c r="A38" s="75" t="s">
        <v>32</v>
      </c>
    </row>
    <row r="39" spans="1:1" ht="17.25" customHeight="1" x14ac:dyDescent="0.35">
      <c r="A39" s="79"/>
    </row>
    <row r="40" spans="1:1" ht="22.5" customHeight="1" x14ac:dyDescent="0.35">
      <c r="A40" s="71" t="s">
        <v>33</v>
      </c>
    </row>
    <row r="41" spans="1:1" ht="17.25" customHeight="1" x14ac:dyDescent="0.35">
      <c r="A41" s="84" t="s">
        <v>34</v>
      </c>
    </row>
    <row r="42" spans="1:1" ht="17.25" customHeight="1" x14ac:dyDescent="0.35">
      <c r="A42" s="80" t="s">
        <v>35</v>
      </c>
    </row>
    <row r="43" spans="1:1" ht="17.25" customHeight="1" x14ac:dyDescent="0.35">
      <c r="A43" s="81" t="s">
        <v>36</v>
      </c>
    </row>
    <row r="44" spans="1:1" ht="32.25" customHeight="1" x14ac:dyDescent="0.35">
      <c r="A44" s="81" t="s">
        <v>37</v>
      </c>
    </row>
    <row r="45" spans="1:1" ht="32.25" customHeight="1" x14ac:dyDescent="0.35">
      <c r="A45" s="81" t="s">
        <v>38</v>
      </c>
    </row>
    <row r="46" spans="1:1" ht="17.25" customHeight="1" x14ac:dyDescent="0.35">
      <c r="A46" s="82" t="s">
        <v>39</v>
      </c>
    </row>
    <row r="47" spans="1:1" ht="32.25" customHeight="1" x14ac:dyDescent="0.35">
      <c r="A47" s="78" t="s">
        <v>40</v>
      </c>
    </row>
    <row r="48" spans="1:1" ht="32.25" customHeight="1" x14ac:dyDescent="0.35">
      <c r="A48" s="78" t="s">
        <v>41</v>
      </c>
    </row>
    <row r="49" spans="1:1" ht="32.25" customHeight="1" x14ac:dyDescent="0.35">
      <c r="A49" s="81" t="s">
        <v>42</v>
      </c>
    </row>
    <row r="50" spans="1:1" ht="17.25" customHeight="1" x14ac:dyDescent="0.35">
      <c r="A50" s="81" t="s">
        <v>43</v>
      </c>
    </row>
    <row r="51" spans="1:1" ht="17.25" customHeight="1" x14ac:dyDescent="0.35">
      <c r="A51" s="81" t="s">
        <v>44</v>
      </c>
    </row>
    <row r="52" spans="1:1" ht="17.25" customHeight="1" x14ac:dyDescent="0.35">
      <c r="A52" s="81"/>
    </row>
    <row r="53" spans="1:1" ht="22.5" customHeight="1" x14ac:dyDescent="0.35">
      <c r="A53" s="71" t="s">
        <v>45</v>
      </c>
    </row>
    <row r="54" spans="1:1" ht="32.25" customHeight="1" x14ac:dyDescent="0.35">
      <c r="A54" s="142" t="s">
        <v>46</v>
      </c>
    </row>
    <row r="55" spans="1:1" ht="17.25" customHeight="1" x14ac:dyDescent="0.35">
      <c r="A55" s="83" t="s">
        <v>47</v>
      </c>
    </row>
    <row r="56" spans="1:1" ht="17.25" customHeight="1" x14ac:dyDescent="0.35">
      <c r="A56" s="84" t="s">
        <v>48</v>
      </c>
    </row>
    <row r="57" spans="1:1" ht="17.25" customHeight="1" x14ac:dyDescent="0.35">
      <c r="A57" s="101" t="s">
        <v>49</v>
      </c>
    </row>
    <row r="58" spans="1:1" ht="17.25" customHeight="1" x14ac:dyDescent="0.35">
      <c r="A58" s="85" t="s">
        <v>50</v>
      </c>
    </row>
    <row r="59" spans="1:1" x14ac:dyDescent="0.35"/>
    <row r="61" spans="1:1" hidden="1" x14ac:dyDescent="0.3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&amp;C&amp;"Calibri"&amp;14&amp;K000000IN-CONFIDENCE&amp;1#</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7" sqref="G7"/>
    </sheetView>
  </sheetViews>
  <sheetFormatPr defaultColWidth="0" defaultRowHeight="12.45" zeroHeight="1" x14ac:dyDescent="0.3"/>
  <cols>
    <col min="1" max="1" width="35.69140625" style="16" customWidth="1"/>
    <col min="2" max="2" width="21.69140625" style="16" customWidth="1"/>
    <col min="3" max="3" width="33.69140625" style="16" customWidth="1"/>
    <col min="4" max="4" width="4.3046875" style="16" customWidth="1"/>
    <col min="5" max="5" width="29" style="16" customWidth="1"/>
    <col min="6" max="6" width="19" style="16" customWidth="1"/>
    <col min="7" max="7" width="42" style="16" customWidth="1"/>
    <col min="8" max="11" width="9.07421875" style="16" hidden="1" customWidth="1"/>
    <col min="12" max="16384" width="9.07421875" style="16" hidden="1"/>
  </cols>
  <sheetData>
    <row r="1" spans="1:11" ht="26.25" customHeight="1" x14ac:dyDescent="0.3">
      <c r="A1" s="178" t="s">
        <v>51</v>
      </c>
      <c r="B1" s="178"/>
      <c r="C1" s="178"/>
      <c r="D1" s="178"/>
      <c r="E1" s="178"/>
      <c r="F1" s="178"/>
      <c r="G1" s="46"/>
      <c r="H1" s="46"/>
      <c r="I1" s="46"/>
      <c r="J1" s="46"/>
      <c r="K1" s="46"/>
    </row>
    <row r="2" spans="1:11" ht="21" customHeight="1" x14ac:dyDescent="0.3">
      <c r="A2" s="4" t="s">
        <v>52</v>
      </c>
      <c r="B2" s="179" t="s">
        <v>174</v>
      </c>
      <c r="C2" s="179"/>
      <c r="D2" s="179"/>
      <c r="E2" s="179"/>
      <c r="F2" s="179"/>
      <c r="G2" s="46"/>
      <c r="H2" s="46"/>
      <c r="I2" s="46"/>
      <c r="J2" s="46"/>
      <c r="K2" s="46"/>
    </row>
    <row r="3" spans="1:11" ht="21" customHeight="1" x14ac:dyDescent="0.3">
      <c r="A3" s="4" t="s">
        <v>53</v>
      </c>
      <c r="B3" s="179" t="s">
        <v>175</v>
      </c>
      <c r="C3" s="179"/>
      <c r="D3" s="179"/>
      <c r="E3" s="179"/>
      <c r="F3" s="179"/>
      <c r="G3" s="46"/>
      <c r="H3" s="46"/>
      <c r="I3" s="46"/>
      <c r="J3" s="46"/>
      <c r="K3" s="46"/>
    </row>
    <row r="4" spans="1:11" ht="21" customHeight="1" x14ac:dyDescent="0.3">
      <c r="A4" s="4" t="s">
        <v>54</v>
      </c>
      <c r="B4" s="180">
        <v>44378</v>
      </c>
      <c r="C4" s="180"/>
      <c r="D4" s="180"/>
      <c r="E4" s="180"/>
      <c r="F4" s="180"/>
      <c r="G4" s="46"/>
      <c r="H4" s="46"/>
      <c r="I4" s="46"/>
      <c r="J4" s="46"/>
      <c r="K4" s="46"/>
    </row>
    <row r="5" spans="1:11" ht="21" customHeight="1" x14ac:dyDescent="0.3">
      <c r="A5" s="4" t="s">
        <v>55</v>
      </c>
      <c r="B5" s="180">
        <v>44409</v>
      </c>
      <c r="C5" s="180"/>
      <c r="D5" s="180"/>
      <c r="E5" s="180"/>
      <c r="F5" s="180"/>
      <c r="G5" s="46"/>
      <c r="H5" s="46"/>
      <c r="I5" s="46"/>
      <c r="J5" s="46"/>
      <c r="K5" s="46"/>
    </row>
    <row r="6" spans="1:11" ht="21" customHeight="1" x14ac:dyDescent="0.3">
      <c r="A6" s="4" t="s">
        <v>56</v>
      </c>
      <c r="B6" s="177" t="str">
        <f>IF(AND(Travel!B7&lt;&gt;A30,Hospitality!B7&lt;&gt;A30,'All other expenses'!B7&lt;&gt;A30,'Gifts and benefits'!B7&lt;&gt;A30),A31,IF(AND(Travel!B7=A30,Hospitality!B7=A30,'All other expenses'!B7=A30,'Gifts and benefits'!B7=A30),A33,A32))</f>
        <v>Data and totals checked on all sheets</v>
      </c>
      <c r="C6" s="177"/>
      <c r="D6" s="177"/>
      <c r="E6" s="177"/>
      <c r="F6" s="177"/>
      <c r="G6" s="34"/>
      <c r="H6" s="46"/>
      <c r="I6" s="46"/>
      <c r="J6" s="46"/>
      <c r="K6" s="46"/>
    </row>
    <row r="7" spans="1:11" ht="21" customHeight="1" x14ac:dyDescent="0.3">
      <c r="A7" s="4" t="s">
        <v>57</v>
      </c>
      <c r="B7" s="176" t="s">
        <v>89</v>
      </c>
      <c r="C7" s="176"/>
      <c r="D7" s="176"/>
      <c r="E7" s="176"/>
      <c r="F7" s="176"/>
      <c r="G7" s="34"/>
      <c r="H7" s="46"/>
      <c r="I7" s="46"/>
      <c r="J7" s="46"/>
      <c r="K7" s="46"/>
    </row>
    <row r="8" spans="1:11" ht="21" customHeight="1" x14ac:dyDescent="0.3">
      <c r="A8" s="4" t="s">
        <v>59</v>
      </c>
      <c r="B8" s="176" t="s">
        <v>219</v>
      </c>
      <c r="C8" s="176"/>
      <c r="D8" s="176"/>
      <c r="E8" s="176"/>
      <c r="F8" s="176"/>
      <c r="G8" s="34"/>
      <c r="H8" s="46"/>
      <c r="I8" s="46"/>
      <c r="J8" s="46"/>
      <c r="K8" s="46"/>
    </row>
    <row r="9" spans="1:11" ht="66.75" customHeight="1" x14ac:dyDescent="0.3">
      <c r="A9" s="175" t="s">
        <v>60</v>
      </c>
      <c r="B9" s="175"/>
      <c r="C9" s="175"/>
      <c r="D9" s="175"/>
      <c r="E9" s="175"/>
      <c r="F9" s="175"/>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7673.0500000000011</v>
      </c>
      <c r="C11" s="102" t="str">
        <f>IF(Travel!B6="",A34,Travel!B6)</f>
        <v>Figures exclude GST</v>
      </c>
      <c r="D11" s="8"/>
      <c r="E11" s="10" t="s">
        <v>66</v>
      </c>
      <c r="F11" s="56">
        <f>'Gifts and benefits'!C15</f>
        <v>2</v>
      </c>
      <c r="G11" s="47"/>
      <c r="H11" s="47"/>
      <c r="I11" s="47"/>
      <c r="J11" s="47"/>
      <c r="K11" s="47"/>
    </row>
    <row r="12" spans="1:11" ht="27.75" customHeight="1" x14ac:dyDescent="0.35">
      <c r="A12" s="10" t="s">
        <v>24</v>
      </c>
      <c r="B12" s="94">
        <f>Hospitality!B14</f>
        <v>-141.5</v>
      </c>
      <c r="C12" s="102" t="str">
        <f>IF(Hospitality!B6="",A34,Hospitality!B6)</f>
        <v>Figures include GST (where applicable)</v>
      </c>
      <c r="D12" s="8"/>
      <c r="E12" s="10" t="s">
        <v>67</v>
      </c>
      <c r="F12" s="56">
        <f>'Gifts and benefits'!C16</f>
        <v>0</v>
      </c>
      <c r="G12" s="47"/>
      <c r="H12" s="47"/>
      <c r="I12" s="47"/>
      <c r="J12" s="47"/>
      <c r="K12" s="47"/>
    </row>
    <row r="13" spans="1:11" ht="27.75" customHeight="1" x14ac:dyDescent="0.3">
      <c r="A13" s="10" t="s">
        <v>68</v>
      </c>
      <c r="B13" s="94">
        <f>'All other expenses'!B15</f>
        <v>77.67</v>
      </c>
      <c r="C13" s="102" t="str">
        <f>IF('All other expenses'!B6="",A34,'All other expenses'!B6)</f>
        <v>Figures exclude GST</v>
      </c>
      <c r="D13" s="8"/>
      <c r="E13" s="10" t="s">
        <v>69</v>
      </c>
      <c r="F13" s="56">
        <f>'Gifts and benefits'!C17</f>
        <v>2</v>
      </c>
      <c r="G13" s="46"/>
      <c r="H13" s="46"/>
      <c r="I13" s="46"/>
      <c r="J13" s="46"/>
      <c r="K13" s="46"/>
    </row>
    <row r="14" spans="1:11" ht="12.75" customHeight="1" x14ac:dyDescent="0.3">
      <c r="A14" s="9"/>
      <c r="B14" s="95"/>
      <c r="C14" s="103"/>
      <c r="D14" s="57"/>
      <c r="E14" s="8"/>
      <c r="F14" s="58"/>
      <c r="G14" s="26"/>
      <c r="H14" s="26"/>
      <c r="I14" s="26"/>
      <c r="J14" s="26"/>
      <c r="K14" s="26"/>
    </row>
    <row r="15" spans="1:11" ht="27.75" customHeight="1" x14ac:dyDescent="0.3">
      <c r="A15" s="11" t="s">
        <v>70</v>
      </c>
      <c r="B15" s="96">
        <f>Travel!B15</f>
        <v>0</v>
      </c>
      <c r="C15" s="104" t="str">
        <f>C11</f>
        <v>Figures exclude GST</v>
      </c>
      <c r="D15" s="8"/>
      <c r="E15" s="8"/>
      <c r="F15" s="58"/>
      <c r="G15" s="46"/>
      <c r="H15" s="46"/>
      <c r="I15" s="46"/>
      <c r="J15" s="46"/>
      <c r="K15" s="46"/>
    </row>
    <row r="16" spans="1:11" ht="27.75" customHeight="1" x14ac:dyDescent="0.3">
      <c r="A16" s="11" t="s">
        <v>71</v>
      </c>
      <c r="B16" s="96">
        <f>Travel!B47</f>
        <v>7144.2000000000007</v>
      </c>
      <c r="C16" s="104" t="str">
        <f>C11</f>
        <v>Figures exclude GST</v>
      </c>
      <c r="D16" s="59"/>
      <c r="E16" s="8"/>
      <c r="F16" s="60"/>
      <c r="G16" s="46"/>
      <c r="H16" s="46"/>
      <c r="I16" s="46"/>
      <c r="J16" s="46"/>
      <c r="K16" s="46"/>
    </row>
    <row r="17" spans="1:11" ht="27.75" customHeight="1" x14ac:dyDescent="0.3">
      <c r="A17" s="11" t="s">
        <v>72</v>
      </c>
      <c r="B17" s="96">
        <f>Travel!B54</f>
        <v>528.85</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x14ac:dyDescent="0.3">
      <c r="A19" s="52" t="s">
        <v>73</v>
      </c>
      <c r="B19" s="25"/>
      <c r="C19" s="26"/>
      <c r="D19" s="27"/>
      <c r="E19" s="27"/>
      <c r="F19" s="27"/>
      <c r="G19" s="27"/>
      <c r="H19" s="27"/>
      <c r="I19" s="27"/>
      <c r="J19" s="27"/>
      <c r="K19" s="27"/>
    </row>
    <row r="20" spans="1:11" x14ac:dyDescent="0.3">
      <c r="A20" s="23" t="s">
        <v>74</v>
      </c>
      <c r="B20" s="53"/>
      <c r="C20" s="53"/>
      <c r="D20" s="26"/>
      <c r="E20" s="26"/>
      <c r="F20" s="26"/>
      <c r="G20" s="27"/>
      <c r="H20" s="27"/>
      <c r="I20" s="27"/>
      <c r="J20" s="27"/>
      <c r="K20" s="27"/>
    </row>
    <row r="21" spans="1:11" ht="12.65" customHeight="1" x14ac:dyDescent="0.3">
      <c r="A21" s="23" t="s">
        <v>75</v>
      </c>
      <c r="B21" s="53"/>
      <c r="C21" s="53"/>
      <c r="D21" s="20"/>
      <c r="E21" s="27"/>
      <c r="F21" s="27"/>
      <c r="G21" s="27"/>
      <c r="H21" s="27"/>
      <c r="I21" s="27"/>
      <c r="J21" s="27"/>
      <c r="K21" s="27"/>
    </row>
    <row r="22" spans="1:11" ht="12.65" customHeight="1" x14ac:dyDescent="0.3">
      <c r="A22" s="23" t="s">
        <v>76</v>
      </c>
      <c r="B22" s="53"/>
      <c r="C22" s="53"/>
      <c r="D22" s="20"/>
      <c r="E22" s="27"/>
      <c r="F22" s="27"/>
      <c r="G22" s="27"/>
      <c r="H22" s="27"/>
      <c r="I22" s="27"/>
      <c r="J22" s="27"/>
      <c r="K22" s="27"/>
    </row>
    <row r="23" spans="1:11" ht="12.65" customHeight="1" x14ac:dyDescent="0.3">
      <c r="A23" s="23" t="s">
        <v>77</v>
      </c>
      <c r="B23" s="53"/>
      <c r="C23" s="53"/>
      <c r="D23" s="20"/>
      <c r="E23" s="27"/>
      <c r="F23" s="27"/>
      <c r="G23" s="27"/>
      <c r="H23" s="27"/>
      <c r="I23" s="27"/>
      <c r="J23" s="27"/>
      <c r="K23" s="27"/>
    </row>
    <row r="24" spans="1:11" x14ac:dyDescent="0.3">
      <c r="A24" s="40"/>
      <c r="B24" s="27"/>
      <c r="C24" s="27"/>
      <c r="D24" s="27"/>
      <c r="E24" s="27"/>
      <c r="F24" s="46"/>
      <c r="G24" s="46"/>
      <c r="H24" s="46"/>
      <c r="I24" s="46"/>
      <c r="J24" s="46"/>
      <c r="K24" s="46"/>
    </row>
    <row r="25" spans="1:11" hidden="1" x14ac:dyDescent="0.3">
      <c r="A25" s="14" t="s">
        <v>78</v>
      </c>
      <c r="B25" s="15"/>
      <c r="C25" s="15"/>
      <c r="D25" s="15"/>
      <c r="E25" s="15"/>
      <c r="F25" s="15"/>
      <c r="G25" s="46"/>
      <c r="H25" s="46"/>
      <c r="I25" s="46"/>
      <c r="J25" s="46"/>
      <c r="K25" s="46"/>
    </row>
    <row r="26" spans="1:11" ht="12.75" hidden="1" customHeight="1" x14ac:dyDescent="0.3">
      <c r="A26" s="13" t="s">
        <v>79</v>
      </c>
      <c r="B26" s="6"/>
      <c r="C26" s="6"/>
      <c r="D26" s="13"/>
      <c r="E26" s="13"/>
      <c r="F26" s="13"/>
      <c r="G26" s="46"/>
      <c r="H26" s="46"/>
      <c r="I26" s="46"/>
      <c r="J26" s="46"/>
      <c r="K26" s="46"/>
    </row>
    <row r="27" spans="1:11" hidden="1" x14ac:dyDescent="0.3">
      <c r="A27" s="12" t="s">
        <v>80</v>
      </c>
      <c r="B27" s="12"/>
      <c r="C27" s="12"/>
      <c r="D27" s="12"/>
      <c r="E27" s="12"/>
      <c r="F27" s="12"/>
      <c r="G27" s="46"/>
      <c r="H27" s="46"/>
      <c r="I27" s="46"/>
      <c r="J27" s="46"/>
      <c r="K27" s="46"/>
    </row>
    <row r="28" spans="1:11" hidden="1" x14ac:dyDescent="0.3">
      <c r="A28" s="12" t="s">
        <v>81</v>
      </c>
      <c r="B28" s="12"/>
      <c r="C28" s="12"/>
      <c r="D28" s="12"/>
      <c r="E28" s="12"/>
      <c r="F28" s="12"/>
      <c r="G28" s="46"/>
      <c r="H28" s="46"/>
      <c r="I28" s="46"/>
      <c r="J28" s="46"/>
      <c r="K28" s="46"/>
    </row>
    <row r="29" spans="1:11" hidden="1" x14ac:dyDescent="0.3">
      <c r="A29" s="13" t="s">
        <v>82</v>
      </c>
      <c r="B29" s="13"/>
      <c r="C29" s="13"/>
      <c r="D29" s="13"/>
      <c r="E29" s="13"/>
      <c r="F29" s="13"/>
      <c r="G29" s="46"/>
      <c r="H29" s="46"/>
      <c r="I29" s="46"/>
      <c r="J29" s="46"/>
      <c r="K29" s="46"/>
    </row>
    <row r="30" spans="1:11" hidden="1" x14ac:dyDescent="0.3">
      <c r="A30" s="13" t="s">
        <v>83</v>
      </c>
      <c r="B30" s="13"/>
      <c r="C30" s="13"/>
      <c r="D30" s="13"/>
      <c r="E30" s="13"/>
      <c r="F30" s="13"/>
      <c r="G30" s="46"/>
      <c r="H30" s="46"/>
      <c r="I30" s="46"/>
      <c r="J30" s="46"/>
      <c r="K30" s="46"/>
    </row>
    <row r="31" spans="1:11" hidden="1" x14ac:dyDescent="0.3">
      <c r="A31" s="12" t="s">
        <v>84</v>
      </c>
      <c r="B31" s="12"/>
      <c r="C31" s="12"/>
      <c r="D31" s="12"/>
      <c r="E31" s="12"/>
      <c r="F31" s="12"/>
      <c r="G31" s="46"/>
      <c r="H31" s="46"/>
      <c r="I31" s="46"/>
      <c r="J31" s="46"/>
      <c r="K31" s="46"/>
    </row>
    <row r="32" spans="1:11" hidden="1" x14ac:dyDescent="0.3">
      <c r="A32" s="12" t="s">
        <v>85</v>
      </c>
      <c r="B32" s="12"/>
      <c r="C32" s="12"/>
      <c r="D32" s="12"/>
      <c r="E32" s="12"/>
      <c r="F32" s="12"/>
      <c r="G32" s="46"/>
      <c r="H32" s="46"/>
      <c r="I32" s="46"/>
      <c r="J32" s="46"/>
      <c r="K32" s="46"/>
    </row>
    <row r="33" spans="1:11" hidden="1" x14ac:dyDescent="0.3">
      <c r="A33" s="12" t="s">
        <v>86</v>
      </c>
      <c r="B33" s="12"/>
      <c r="C33" s="12"/>
      <c r="D33" s="12"/>
      <c r="E33" s="12"/>
      <c r="F33" s="12"/>
      <c r="G33" s="46"/>
      <c r="H33" s="46"/>
      <c r="I33" s="46"/>
      <c r="J33" s="46"/>
      <c r="K33" s="46"/>
    </row>
    <row r="34" spans="1:11" hidden="1" x14ac:dyDescent="0.3">
      <c r="A34" s="13" t="s">
        <v>87</v>
      </c>
      <c r="B34" s="13"/>
      <c r="C34" s="13"/>
      <c r="D34" s="13"/>
      <c r="E34" s="13"/>
      <c r="F34" s="13"/>
      <c r="G34" s="46"/>
      <c r="H34" s="46"/>
      <c r="I34" s="46"/>
      <c r="J34" s="46"/>
      <c r="K34" s="46"/>
    </row>
    <row r="35" spans="1:11" hidden="1" x14ac:dyDescent="0.3">
      <c r="A35" s="13" t="s">
        <v>88</v>
      </c>
      <c r="B35" s="13"/>
      <c r="C35" s="13"/>
      <c r="D35" s="13"/>
      <c r="E35" s="13"/>
      <c r="F35" s="13"/>
      <c r="G35" s="46"/>
      <c r="H35" s="46"/>
      <c r="I35" s="46"/>
      <c r="J35" s="46"/>
      <c r="K35" s="46"/>
    </row>
    <row r="36" spans="1:11" hidden="1" x14ac:dyDescent="0.3">
      <c r="A36" s="99" t="s">
        <v>58</v>
      </c>
      <c r="B36" s="98"/>
      <c r="C36" s="98"/>
      <c r="D36" s="98"/>
      <c r="E36" s="98"/>
      <c r="F36" s="98"/>
      <c r="G36" s="46"/>
      <c r="H36" s="46"/>
      <c r="I36" s="46"/>
      <c r="J36" s="46"/>
      <c r="K36" s="46"/>
    </row>
    <row r="37" spans="1:11" hidden="1" x14ac:dyDescent="0.3">
      <c r="A37" s="99" t="s">
        <v>89</v>
      </c>
      <c r="B37" s="98"/>
      <c r="C37" s="98"/>
      <c r="D37" s="98"/>
      <c r="E37" s="98"/>
      <c r="F37" s="98"/>
      <c r="G37" s="46"/>
      <c r="H37" s="46"/>
      <c r="I37" s="46"/>
      <c r="J37" s="46"/>
      <c r="K37" s="46"/>
    </row>
    <row r="38" spans="1:11" hidden="1" x14ac:dyDescent="0.3">
      <c r="A38" s="99" t="s">
        <v>168</v>
      </c>
      <c r="B38" s="98"/>
      <c r="C38" s="98"/>
      <c r="D38" s="98"/>
      <c r="E38" s="98"/>
      <c r="F38" s="98"/>
      <c r="G38" s="46"/>
      <c r="H38" s="46"/>
      <c r="I38" s="46"/>
      <c r="J38" s="46"/>
      <c r="K38" s="46"/>
    </row>
    <row r="39" spans="1:11" hidden="1" x14ac:dyDescent="0.3">
      <c r="A39" s="63" t="s">
        <v>90</v>
      </c>
      <c r="B39" s="5"/>
      <c r="C39" s="5"/>
      <c r="D39" s="5"/>
      <c r="E39" s="5"/>
      <c r="F39" s="5"/>
      <c r="G39" s="46"/>
      <c r="H39" s="46"/>
      <c r="I39" s="46"/>
      <c r="J39" s="46"/>
      <c r="K39" s="46"/>
    </row>
    <row r="40" spans="1:11" hidden="1" x14ac:dyDescent="0.3">
      <c r="A40" s="64" t="s">
        <v>91</v>
      </c>
      <c r="B40" s="5"/>
      <c r="C40" s="5"/>
      <c r="D40" s="5"/>
      <c r="E40" s="5"/>
      <c r="F40" s="5"/>
      <c r="G40" s="46"/>
      <c r="H40" s="46"/>
      <c r="I40" s="46"/>
      <c r="J40" s="46"/>
      <c r="K40" s="46"/>
    </row>
    <row r="41" spans="1:11" hidden="1" x14ac:dyDescent="0.3">
      <c r="A41" s="64" t="s">
        <v>92</v>
      </c>
      <c r="B41" s="5"/>
      <c r="C41" s="5"/>
      <c r="D41" s="5"/>
      <c r="E41" s="5"/>
      <c r="F41" s="5"/>
      <c r="G41" s="46"/>
      <c r="H41" s="46"/>
      <c r="I41" s="46"/>
      <c r="J41" s="46"/>
      <c r="K41" s="46"/>
    </row>
    <row r="42" spans="1:11" hidden="1" x14ac:dyDescent="0.3">
      <c r="A42" s="64" t="s">
        <v>93</v>
      </c>
      <c r="B42" s="5"/>
      <c r="C42" s="5"/>
      <c r="D42" s="5"/>
      <c r="E42" s="5"/>
      <c r="F42" s="5"/>
      <c r="G42" s="46"/>
      <c r="H42" s="46"/>
      <c r="I42" s="46"/>
      <c r="J42" s="46"/>
      <c r="K42" s="46"/>
    </row>
    <row r="43" spans="1:11" hidden="1" x14ac:dyDescent="0.3">
      <c r="A43" s="64" t="s">
        <v>94</v>
      </c>
      <c r="B43" s="5"/>
      <c r="C43" s="5"/>
      <c r="D43" s="5"/>
      <c r="E43" s="5"/>
      <c r="F43" s="5"/>
      <c r="G43" s="46"/>
      <c r="H43" s="46"/>
      <c r="I43" s="46"/>
      <c r="J43" s="46"/>
      <c r="K43" s="46"/>
    </row>
    <row r="44" spans="1:11" hidden="1" x14ac:dyDescent="0.3">
      <c r="A44" s="64" t="s">
        <v>95</v>
      </c>
      <c r="B44" s="5"/>
      <c r="C44" s="5"/>
      <c r="D44" s="5"/>
      <c r="E44" s="5"/>
      <c r="F44" s="5"/>
      <c r="G44" s="46"/>
      <c r="H44" s="46"/>
      <c r="I44" s="46"/>
      <c r="J44" s="46"/>
      <c r="K44" s="46"/>
    </row>
    <row r="45" spans="1:11" hidden="1" x14ac:dyDescent="0.3">
      <c r="A45" s="100" t="s">
        <v>96</v>
      </c>
      <c r="B45" s="98"/>
      <c r="C45" s="98"/>
      <c r="D45" s="98"/>
      <c r="E45" s="98"/>
      <c r="F45" s="98"/>
      <c r="G45" s="46"/>
      <c r="H45" s="46"/>
      <c r="I45" s="46"/>
      <c r="J45" s="46"/>
      <c r="K45" s="46"/>
    </row>
    <row r="46" spans="1:11" hidden="1" x14ac:dyDescent="0.3">
      <c r="A46" s="98" t="s">
        <v>97</v>
      </c>
      <c r="B46" s="98"/>
      <c r="C46" s="98"/>
      <c r="D46" s="98"/>
      <c r="E46" s="98"/>
      <c r="F46" s="98"/>
      <c r="G46" s="46"/>
      <c r="H46" s="46"/>
      <c r="I46" s="46"/>
      <c r="J46" s="46"/>
      <c r="K46" s="46"/>
    </row>
    <row r="47" spans="1:11" hidden="1" x14ac:dyDescent="0.3">
      <c r="A47" s="65">
        <v>-20000</v>
      </c>
      <c r="B47" s="5"/>
      <c r="C47" s="5"/>
      <c r="D47" s="5"/>
      <c r="E47" s="5"/>
      <c r="F47" s="5"/>
      <c r="G47" s="46"/>
      <c r="H47" s="46"/>
      <c r="I47" s="46"/>
      <c r="J47" s="46"/>
      <c r="K47" s="46"/>
    </row>
    <row r="48" spans="1:11" hidden="1" x14ac:dyDescent="0.3">
      <c r="A48" s="119" t="s">
        <v>98</v>
      </c>
      <c r="B48" s="98"/>
      <c r="C48" s="98"/>
      <c r="D48" s="98"/>
      <c r="E48" s="98"/>
      <c r="F48" s="98"/>
      <c r="G48" s="46"/>
      <c r="H48" s="46"/>
      <c r="I48" s="46"/>
      <c r="J48" s="46"/>
      <c r="K48" s="46"/>
    </row>
    <row r="49" spans="1:11" ht="24.9" hidden="1" x14ac:dyDescent="0.3">
      <c r="A49" s="119" t="s">
        <v>99</v>
      </c>
      <c r="B49" s="98"/>
      <c r="C49" s="98"/>
      <c r="D49" s="98"/>
      <c r="E49" s="98"/>
      <c r="F49" s="98"/>
      <c r="G49" s="46"/>
      <c r="H49" s="46"/>
      <c r="I49" s="46"/>
      <c r="J49" s="46"/>
      <c r="K49" s="46"/>
    </row>
    <row r="50" spans="1:11" ht="24.9" hidden="1" x14ac:dyDescent="0.3">
      <c r="A50" s="120" t="s">
        <v>100</v>
      </c>
      <c r="B50" s="5"/>
      <c r="C50" s="5"/>
      <c r="D50" s="5"/>
      <c r="E50" s="5"/>
      <c r="F50" s="5"/>
      <c r="G50" s="46"/>
      <c r="H50" s="46"/>
      <c r="I50" s="46"/>
      <c r="J50" s="46"/>
      <c r="K50" s="46"/>
    </row>
    <row r="51" spans="1:11" ht="24.9" hidden="1" x14ac:dyDescent="0.3">
      <c r="A51" s="120" t="s">
        <v>101</v>
      </c>
      <c r="B51" s="5"/>
      <c r="C51" s="5"/>
      <c r="D51" s="5"/>
      <c r="E51" s="5"/>
      <c r="F51" s="5"/>
      <c r="G51" s="46"/>
      <c r="H51" s="46"/>
      <c r="I51" s="46"/>
      <c r="J51" s="46"/>
      <c r="K51" s="46"/>
    </row>
    <row r="52" spans="1:11" ht="37.299999999999997" hidden="1" x14ac:dyDescent="0.3">
      <c r="A52" s="120" t="s">
        <v>102</v>
      </c>
      <c r="B52" s="110"/>
      <c r="C52" s="110"/>
      <c r="D52" s="118"/>
      <c r="E52" s="66"/>
      <c r="F52" s="66"/>
      <c r="G52" s="46"/>
      <c r="H52" s="46"/>
      <c r="I52" s="46"/>
      <c r="J52" s="46"/>
      <c r="K52" s="46"/>
    </row>
    <row r="53" spans="1:11" hidden="1" x14ac:dyDescent="0.3">
      <c r="A53" s="115" t="s">
        <v>103</v>
      </c>
      <c r="B53" s="116"/>
      <c r="C53" s="116"/>
      <c r="D53" s="109"/>
      <c r="E53" s="67"/>
      <c r="F53" s="67" t="b">
        <v>1</v>
      </c>
      <c r="G53" s="46"/>
      <c r="H53" s="46"/>
      <c r="I53" s="46"/>
      <c r="J53" s="46"/>
      <c r="K53" s="46"/>
    </row>
    <row r="54" spans="1:11" hidden="1" x14ac:dyDescent="0.3">
      <c r="A54" s="117" t="s">
        <v>104</v>
      </c>
      <c r="B54" s="115"/>
      <c r="C54" s="115"/>
      <c r="D54" s="115"/>
      <c r="E54" s="67"/>
      <c r="F54" s="67" t="b">
        <v>0</v>
      </c>
      <c r="G54" s="46"/>
      <c r="H54" s="46"/>
      <c r="I54" s="46"/>
      <c r="J54" s="46"/>
      <c r="K54" s="46"/>
    </row>
    <row r="55" spans="1:11" hidden="1" x14ac:dyDescent="0.3">
      <c r="A55" s="121"/>
      <c r="B55" s="111">
        <f>COUNT(Travel!B12:B14)</f>
        <v>1</v>
      </c>
      <c r="C55" s="111"/>
      <c r="D55" s="111">
        <f>COUNTIF(Travel!D12:D14,"*")</f>
        <v>1</v>
      </c>
      <c r="E55" s="112"/>
      <c r="F55" s="112" t="b">
        <f>MIN(B55,D55)=MAX(B55,D55)</f>
        <v>1</v>
      </c>
      <c r="G55" s="46"/>
      <c r="H55" s="46"/>
      <c r="I55" s="46"/>
      <c r="J55" s="46"/>
      <c r="K55" s="46"/>
    </row>
    <row r="56" spans="1:11" hidden="1" x14ac:dyDescent="0.3">
      <c r="A56" s="121" t="s">
        <v>105</v>
      </c>
      <c r="B56" s="111">
        <f>COUNT(Travel!B19:B46)</f>
        <v>26</v>
      </c>
      <c r="C56" s="111"/>
      <c r="D56" s="111">
        <f>COUNTIF(Travel!D19:D46,"*")</f>
        <v>26</v>
      </c>
      <c r="E56" s="112"/>
      <c r="F56" s="112" t="b">
        <f>MIN(B56,D56)=MAX(B56,D56)</f>
        <v>1</v>
      </c>
    </row>
    <row r="57" spans="1:11" hidden="1" x14ac:dyDescent="0.3">
      <c r="A57" s="122"/>
      <c r="B57" s="111">
        <f>COUNT(Travel!B51:B53)</f>
        <v>1</v>
      </c>
      <c r="C57" s="111"/>
      <c r="D57" s="111">
        <f>COUNTIF(Travel!D51:D53,"*")</f>
        <v>1</v>
      </c>
      <c r="E57" s="112"/>
      <c r="F57" s="112" t="b">
        <f>MIN(B57,D57)=MAX(B57,D57)</f>
        <v>1</v>
      </c>
    </row>
    <row r="58" spans="1:11" hidden="1" x14ac:dyDescent="0.3">
      <c r="A58" s="123" t="s">
        <v>106</v>
      </c>
      <c r="B58" s="113">
        <f>COUNT(Hospitality!B11:B13)</f>
        <v>1</v>
      </c>
      <c r="C58" s="113"/>
      <c r="D58" s="113">
        <f>COUNTIF(Hospitality!D11:D13,"*")</f>
        <v>1</v>
      </c>
      <c r="E58" s="114"/>
      <c r="F58" s="114" t="b">
        <f>MIN(B58,D58)=MAX(B58,D58)</f>
        <v>1</v>
      </c>
    </row>
    <row r="59" spans="1:11" hidden="1" x14ac:dyDescent="0.3">
      <c r="A59" s="124" t="s">
        <v>107</v>
      </c>
      <c r="B59" s="112">
        <f>COUNT('All other expenses'!B11:B14)</f>
        <v>2</v>
      </c>
      <c r="C59" s="112"/>
      <c r="D59" s="112">
        <f>COUNTIF('All other expenses'!D11:D14,"*")</f>
        <v>2</v>
      </c>
      <c r="E59" s="112"/>
      <c r="F59" s="112" t="b">
        <f>MIN(B59,D59)=MAX(B59,D59)</f>
        <v>1</v>
      </c>
    </row>
    <row r="60" spans="1:11" hidden="1" x14ac:dyDescent="0.3">
      <c r="A60" s="123" t="s">
        <v>108</v>
      </c>
      <c r="B60" s="113">
        <f>COUNTIF('Gifts and benefits'!B11:B14,"*")</f>
        <v>2</v>
      </c>
      <c r="C60" s="113">
        <f>COUNTIF('Gifts and benefits'!C11:C14,"*")</f>
        <v>2</v>
      </c>
      <c r="D60" s="113"/>
      <c r="E60" s="113">
        <f>COUNTA('Gifts and benefits'!E11:E14)</f>
        <v>2</v>
      </c>
      <c r="F60" s="114" t="b">
        <f>MIN(B60,C60,E60)=MAX(B60,C60,E60)</f>
        <v>1</v>
      </c>
    </row>
    <row r="61" spans="1:11" x14ac:dyDescent="0.3"/>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Header>&amp;C&amp;"Calibri"&amp;14&amp;K000000IN-CONFIDENCE&amp;1#</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5"/>
  <sheetViews>
    <sheetView topLeftCell="C1" zoomScaleNormal="100" workbookViewId="0">
      <selection activeCell="B7" sqref="B7:E7"/>
    </sheetView>
  </sheetViews>
  <sheetFormatPr defaultColWidth="0" defaultRowHeight="12.45" zeroHeight="1" x14ac:dyDescent="0.3"/>
  <cols>
    <col min="1" max="1" width="35.69140625" style="16" customWidth="1"/>
    <col min="2" max="2" width="14.3046875" style="16" customWidth="1"/>
    <col min="3" max="3" width="71.3046875" style="16" customWidth="1"/>
    <col min="4" max="4" width="50" style="16" customWidth="1"/>
    <col min="5" max="5" width="21.3046875" style="16" customWidth="1"/>
    <col min="6" max="6" width="37.69140625" style="16" customWidth="1"/>
    <col min="7" max="9" width="9.07421875" style="16" hidden="1" customWidth="1"/>
    <col min="10" max="13" width="0" style="16" hidden="1" customWidth="1"/>
    <col min="14" max="16384" width="9.07421875" style="16" hidden="1"/>
  </cols>
  <sheetData>
    <row r="1" spans="1:6" ht="26.25" customHeight="1" x14ac:dyDescent="0.3">
      <c r="A1" s="178" t="s">
        <v>109</v>
      </c>
      <c r="B1" s="178"/>
      <c r="C1" s="178"/>
      <c r="D1" s="178"/>
      <c r="E1" s="178"/>
      <c r="F1" s="46"/>
    </row>
    <row r="2" spans="1:6" ht="21" customHeight="1" x14ac:dyDescent="0.3">
      <c r="A2" s="4" t="s">
        <v>52</v>
      </c>
      <c r="B2" s="181" t="str">
        <f>'Summary and sign-off'!B2:F2</f>
        <v>Oranga Tamariki</v>
      </c>
      <c r="C2" s="181"/>
      <c r="D2" s="181"/>
      <c r="E2" s="181"/>
      <c r="F2" s="46"/>
    </row>
    <row r="3" spans="1:6" ht="21" customHeight="1" x14ac:dyDescent="0.3">
      <c r="A3" s="4" t="s">
        <v>110</v>
      </c>
      <c r="B3" s="181" t="str">
        <f>'Summary and sign-off'!B3:F3</f>
        <v>Sir Wira Gardiner</v>
      </c>
      <c r="C3" s="181"/>
      <c r="D3" s="181"/>
      <c r="E3" s="181"/>
      <c r="F3" s="46"/>
    </row>
    <row r="4" spans="1:6" ht="21" customHeight="1" x14ac:dyDescent="0.3">
      <c r="A4" s="4" t="s">
        <v>111</v>
      </c>
      <c r="B4" s="181">
        <f>'Summary and sign-off'!B4:F4</f>
        <v>44378</v>
      </c>
      <c r="C4" s="181"/>
      <c r="D4" s="181"/>
      <c r="E4" s="181"/>
      <c r="F4" s="46"/>
    </row>
    <row r="5" spans="1:6" ht="21" customHeight="1" x14ac:dyDescent="0.3">
      <c r="A5" s="4" t="s">
        <v>112</v>
      </c>
      <c r="B5" s="181">
        <f>'Summary and sign-off'!B5:F5</f>
        <v>44409</v>
      </c>
      <c r="C5" s="181"/>
      <c r="D5" s="181"/>
      <c r="E5" s="181"/>
      <c r="F5" s="46"/>
    </row>
    <row r="6" spans="1:6" ht="21" customHeight="1" x14ac:dyDescent="0.3">
      <c r="A6" s="4" t="s">
        <v>113</v>
      </c>
      <c r="B6" s="176" t="s">
        <v>81</v>
      </c>
      <c r="C6" s="176"/>
      <c r="D6" s="176"/>
      <c r="E6" s="176"/>
      <c r="F6" s="46"/>
    </row>
    <row r="7" spans="1:6" ht="21" customHeight="1" x14ac:dyDescent="0.3">
      <c r="A7" s="4" t="s">
        <v>56</v>
      </c>
      <c r="B7" s="176" t="s">
        <v>83</v>
      </c>
      <c r="C7" s="176"/>
      <c r="D7" s="176"/>
      <c r="E7" s="176"/>
      <c r="F7" s="46"/>
    </row>
    <row r="8" spans="1:6" ht="36" customHeight="1" x14ac:dyDescent="0.3">
      <c r="A8" s="184" t="s">
        <v>114</v>
      </c>
      <c r="B8" s="185"/>
      <c r="C8" s="185"/>
      <c r="D8" s="185"/>
      <c r="E8" s="185"/>
      <c r="F8" s="22"/>
    </row>
    <row r="9" spans="1:6" ht="36" customHeight="1" x14ac:dyDescent="0.3">
      <c r="A9" s="186" t="s">
        <v>115</v>
      </c>
      <c r="B9" s="187"/>
      <c r="C9" s="187"/>
      <c r="D9" s="187"/>
      <c r="E9" s="187"/>
      <c r="F9" s="22"/>
    </row>
    <row r="10" spans="1:6" ht="24.75" customHeight="1" x14ac:dyDescent="0.35">
      <c r="A10" s="183" t="s">
        <v>116</v>
      </c>
      <c r="B10" s="188"/>
      <c r="C10" s="183"/>
      <c r="D10" s="183"/>
      <c r="E10" s="183"/>
      <c r="F10" s="47"/>
    </row>
    <row r="11" spans="1:6" ht="27" customHeight="1" x14ac:dyDescent="0.3">
      <c r="A11" s="35" t="s">
        <v>117</v>
      </c>
      <c r="B11" s="35" t="s">
        <v>118</v>
      </c>
      <c r="C11" s="35" t="s">
        <v>119</v>
      </c>
      <c r="D11" s="35" t="s">
        <v>120</v>
      </c>
      <c r="E11" s="35" t="s">
        <v>121</v>
      </c>
      <c r="F11" s="48"/>
    </row>
    <row r="12" spans="1:6" s="87" customFormat="1" hidden="1" x14ac:dyDescent="0.3">
      <c r="A12" s="133"/>
      <c r="B12" s="134"/>
      <c r="C12" s="135"/>
      <c r="D12" s="135"/>
      <c r="E12" s="136"/>
      <c r="F12" s="1"/>
    </row>
    <row r="13" spans="1:6" s="87" customFormat="1" x14ac:dyDescent="0.3">
      <c r="A13" s="157" t="s">
        <v>209</v>
      </c>
      <c r="B13" s="158">
        <v>0</v>
      </c>
      <c r="C13" s="159" t="s">
        <v>210</v>
      </c>
      <c r="D13" s="159" t="s">
        <v>210</v>
      </c>
      <c r="E13" s="160" t="s">
        <v>210</v>
      </c>
      <c r="F13" s="1"/>
    </row>
    <row r="14" spans="1:6" s="87" customFormat="1" hidden="1" x14ac:dyDescent="0.3">
      <c r="A14" s="143"/>
      <c r="B14" s="144"/>
      <c r="C14" s="145"/>
      <c r="D14" s="145"/>
      <c r="E14" s="146"/>
      <c r="F14" s="1"/>
    </row>
    <row r="15" spans="1:6" ht="19.5" customHeight="1" x14ac:dyDescent="0.3">
      <c r="A15" s="107" t="s">
        <v>122</v>
      </c>
      <c r="B15" s="108">
        <f>SUM(B12:B14)</f>
        <v>0</v>
      </c>
      <c r="C15" s="164" t="str">
        <f>IF(SUBTOTAL(3,B12:B14)=SUBTOTAL(103,B12:B14),'Summary and sign-off'!$A$48,'Summary and sign-off'!$A$49)</f>
        <v>Check - there are no hidden rows with data</v>
      </c>
      <c r="D15" s="182" t="str">
        <f>IF('Summary and sign-off'!F55='Summary and sign-off'!F54,'Summary and sign-off'!A51,'Summary and sign-off'!A50)</f>
        <v>Check - each entry provides sufficient information</v>
      </c>
      <c r="E15" s="182"/>
      <c r="F15" s="46"/>
    </row>
    <row r="16" spans="1:6" ht="10.5" customHeight="1" x14ac:dyDescent="0.3">
      <c r="A16" s="27"/>
      <c r="B16" s="22"/>
      <c r="C16" s="27"/>
      <c r="D16" s="27"/>
      <c r="E16" s="27"/>
      <c r="F16" s="27"/>
    </row>
    <row r="17" spans="1:6" ht="24.75" customHeight="1" x14ac:dyDescent="0.35">
      <c r="A17" s="183" t="s">
        <v>123</v>
      </c>
      <c r="B17" s="183"/>
      <c r="C17" s="183"/>
      <c r="D17" s="183"/>
      <c r="E17" s="183"/>
      <c r="F17" s="47"/>
    </row>
    <row r="18" spans="1:6" ht="27" customHeight="1" x14ac:dyDescent="0.3">
      <c r="A18" s="35" t="s">
        <v>117</v>
      </c>
      <c r="B18" s="35" t="s">
        <v>62</v>
      </c>
      <c r="C18" s="35" t="s">
        <v>124</v>
      </c>
      <c r="D18" s="35" t="s">
        <v>120</v>
      </c>
      <c r="E18" s="35" t="s">
        <v>121</v>
      </c>
      <c r="F18" s="166"/>
    </row>
    <row r="19" spans="1:6" s="87" customFormat="1" hidden="1" x14ac:dyDescent="0.3">
      <c r="A19" s="133"/>
      <c r="B19" s="134"/>
      <c r="C19" s="135"/>
      <c r="D19" s="135"/>
      <c r="E19" s="136"/>
      <c r="F19" s="167"/>
    </row>
    <row r="20" spans="1:6" s="165" customFormat="1" x14ac:dyDescent="0.3">
      <c r="A20" s="157">
        <v>44378</v>
      </c>
      <c r="B20" s="158">
        <v>159.02000000000001</v>
      </c>
      <c r="C20" s="159" t="s">
        <v>207</v>
      </c>
      <c r="D20" s="159" t="s">
        <v>211</v>
      </c>
      <c r="E20" s="160" t="s">
        <v>208</v>
      </c>
      <c r="F20" s="167"/>
    </row>
    <row r="21" spans="1:6" s="165" customFormat="1" x14ac:dyDescent="0.3">
      <c r="A21" s="157">
        <v>44378</v>
      </c>
      <c r="B21" s="158">
        <v>570.5</v>
      </c>
      <c r="C21" s="159" t="s">
        <v>176</v>
      </c>
      <c r="D21" s="159" t="s">
        <v>191</v>
      </c>
      <c r="E21" s="160" t="s">
        <v>177</v>
      </c>
      <c r="F21" s="167"/>
    </row>
    <row r="22" spans="1:6" s="165" customFormat="1" x14ac:dyDescent="0.3">
      <c r="A22" s="157">
        <v>44378</v>
      </c>
      <c r="B22" s="158">
        <v>61.35</v>
      </c>
      <c r="C22" s="159" t="s">
        <v>176</v>
      </c>
      <c r="D22" s="159" t="s">
        <v>181</v>
      </c>
      <c r="E22" s="160" t="s">
        <v>177</v>
      </c>
      <c r="F22" s="167"/>
    </row>
    <row r="23" spans="1:6" s="165" customFormat="1" ht="24.9" x14ac:dyDescent="0.3">
      <c r="A23" s="157">
        <v>44378</v>
      </c>
      <c r="B23" s="158">
        <v>-1190.3599999999999</v>
      </c>
      <c r="C23" s="159" t="s">
        <v>179</v>
      </c>
      <c r="D23" s="159" t="s">
        <v>178</v>
      </c>
      <c r="E23" s="160" t="s">
        <v>180</v>
      </c>
      <c r="F23" s="167"/>
    </row>
    <row r="24" spans="1:6" s="165" customFormat="1" ht="24.9" x14ac:dyDescent="0.3">
      <c r="A24" s="157">
        <v>44378</v>
      </c>
      <c r="B24" s="158">
        <v>20</v>
      </c>
      <c r="C24" s="159" t="s">
        <v>179</v>
      </c>
      <c r="D24" s="159" t="s">
        <v>181</v>
      </c>
      <c r="E24" s="160" t="s">
        <v>180</v>
      </c>
      <c r="F24" s="167"/>
    </row>
    <row r="25" spans="1:6" s="165" customFormat="1" x14ac:dyDescent="0.3">
      <c r="A25" s="157">
        <v>44385</v>
      </c>
      <c r="B25" s="158">
        <v>989.88</v>
      </c>
      <c r="C25" s="159" t="s">
        <v>193</v>
      </c>
      <c r="D25" s="159" t="s">
        <v>194</v>
      </c>
      <c r="E25" s="160" t="s">
        <v>195</v>
      </c>
      <c r="F25" s="167"/>
    </row>
    <row r="26" spans="1:6" s="165" customFormat="1" x14ac:dyDescent="0.3">
      <c r="A26" s="157">
        <v>44385</v>
      </c>
      <c r="B26" s="158">
        <v>52.7</v>
      </c>
      <c r="C26" s="159" t="s">
        <v>193</v>
      </c>
      <c r="D26" s="159" t="s">
        <v>181</v>
      </c>
      <c r="E26" s="160" t="s">
        <v>195</v>
      </c>
      <c r="F26" s="167"/>
    </row>
    <row r="27" spans="1:6" s="165" customFormat="1" x14ac:dyDescent="0.3">
      <c r="A27" s="157">
        <v>44385</v>
      </c>
      <c r="B27" s="158">
        <v>8</v>
      </c>
      <c r="C27" s="159" t="s">
        <v>193</v>
      </c>
      <c r="D27" s="159" t="s">
        <v>181</v>
      </c>
      <c r="E27" s="160"/>
      <c r="F27" s="167"/>
    </row>
    <row r="28" spans="1:6" s="165" customFormat="1" ht="24.9" x14ac:dyDescent="0.3">
      <c r="A28" s="157">
        <v>44390</v>
      </c>
      <c r="B28" s="158">
        <v>531.29</v>
      </c>
      <c r="C28" s="159" t="s">
        <v>196</v>
      </c>
      <c r="D28" s="159" t="s">
        <v>191</v>
      </c>
      <c r="E28" s="160" t="s">
        <v>177</v>
      </c>
      <c r="F28" s="167"/>
    </row>
    <row r="29" spans="1:6" s="165" customFormat="1" ht="24.9" x14ac:dyDescent="0.3">
      <c r="A29" s="157">
        <v>44390</v>
      </c>
      <c r="B29" s="158">
        <v>21.35</v>
      </c>
      <c r="C29" s="159" t="s">
        <v>196</v>
      </c>
      <c r="D29" s="159" t="s">
        <v>181</v>
      </c>
      <c r="E29" s="160" t="s">
        <v>177</v>
      </c>
      <c r="F29" s="167"/>
    </row>
    <row r="30" spans="1:6" s="165" customFormat="1" ht="24.9" x14ac:dyDescent="0.3">
      <c r="A30" s="157">
        <v>44392</v>
      </c>
      <c r="B30" s="158">
        <v>354.77</v>
      </c>
      <c r="C30" s="159" t="s">
        <v>204</v>
      </c>
      <c r="D30" s="159" t="s">
        <v>201</v>
      </c>
      <c r="E30" s="160" t="s">
        <v>202</v>
      </c>
      <c r="F30" s="167"/>
    </row>
    <row r="31" spans="1:6" s="165" customFormat="1" ht="24.9" x14ac:dyDescent="0.3">
      <c r="A31" s="157">
        <v>44392</v>
      </c>
      <c r="B31" s="158">
        <v>192</v>
      </c>
      <c r="C31" s="159" t="s">
        <v>204</v>
      </c>
      <c r="D31" s="159" t="s">
        <v>192</v>
      </c>
      <c r="E31" s="160" t="s">
        <v>214</v>
      </c>
      <c r="F31" s="167"/>
    </row>
    <row r="32" spans="1:6" s="165" customFormat="1" ht="24.9" x14ac:dyDescent="0.3">
      <c r="A32" s="157">
        <v>44392</v>
      </c>
      <c r="B32" s="158">
        <v>71.349999999999994</v>
      </c>
      <c r="C32" s="159" t="s">
        <v>204</v>
      </c>
      <c r="D32" s="159" t="s">
        <v>181</v>
      </c>
      <c r="E32" s="160" t="s">
        <v>202</v>
      </c>
      <c r="F32" s="167"/>
    </row>
    <row r="33" spans="1:6" s="165" customFormat="1" ht="24.9" x14ac:dyDescent="0.3">
      <c r="A33" s="157">
        <v>44392</v>
      </c>
      <c r="B33" s="158">
        <v>209.11</v>
      </c>
      <c r="C33" s="159" t="s">
        <v>204</v>
      </c>
      <c r="D33" s="159" t="s">
        <v>203</v>
      </c>
      <c r="E33" s="160" t="s">
        <v>202</v>
      </c>
      <c r="F33" s="167"/>
    </row>
    <row r="34" spans="1:6" s="165" customFormat="1" x14ac:dyDescent="0.3">
      <c r="A34" s="157">
        <v>44393</v>
      </c>
      <c r="B34" s="158">
        <v>444.64</v>
      </c>
      <c r="C34" s="159" t="s">
        <v>197</v>
      </c>
      <c r="D34" s="159" t="s">
        <v>194</v>
      </c>
      <c r="E34" s="160" t="s">
        <v>195</v>
      </c>
      <c r="F34" s="167"/>
    </row>
    <row r="35" spans="1:6" s="87" customFormat="1" x14ac:dyDescent="0.3">
      <c r="A35" s="157">
        <v>44393</v>
      </c>
      <c r="B35" s="158">
        <v>31.35</v>
      </c>
      <c r="C35" s="159" t="s">
        <v>197</v>
      </c>
      <c r="D35" s="159" t="s">
        <v>181</v>
      </c>
      <c r="E35" s="160" t="s">
        <v>195</v>
      </c>
      <c r="F35" s="167"/>
    </row>
    <row r="36" spans="1:6" s="87" customFormat="1" x14ac:dyDescent="0.3">
      <c r="A36" s="157">
        <v>44393</v>
      </c>
      <c r="B36" s="158">
        <v>5.5</v>
      </c>
      <c r="C36" s="159" t="s">
        <v>197</v>
      </c>
      <c r="D36" s="159" t="s">
        <v>181</v>
      </c>
      <c r="E36" s="160" t="s">
        <v>195</v>
      </c>
      <c r="F36" s="167"/>
    </row>
    <row r="37" spans="1:6" s="87" customFormat="1" ht="24.9" x14ac:dyDescent="0.3">
      <c r="A37" s="157">
        <v>44400</v>
      </c>
      <c r="B37" s="158">
        <v>625.23</v>
      </c>
      <c r="C37" s="159" t="s">
        <v>200</v>
      </c>
      <c r="D37" s="159" t="s">
        <v>198</v>
      </c>
      <c r="E37" s="160" t="s">
        <v>199</v>
      </c>
      <c r="F37" s="1"/>
    </row>
    <row r="38" spans="1:6" s="87" customFormat="1" ht="24.9" x14ac:dyDescent="0.3">
      <c r="A38" s="157">
        <v>44400</v>
      </c>
      <c r="B38" s="158">
        <v>71.349999999999994</v>
      </c>
      <c r="C38" s="159" t="s">
        <v>200</v>
      </c>
      <c r="D38" s="159" t="s">
        <v>181</v>
      </c>
      <c r="E38" s="160" t="s">
        <v>199</v>
      </c>
      <c r="F38" s="1"/>
    </row>
    <row r="39" spans="1:6" s="87" customFormat="1" ht="24.9" x14ac:dyDescent="0.3">
      <c r="A39" s="157">
        <v>44400</v>
      </c>
      <c r="B39" s="158">
        <v>345</v>
      </c>
      <c r="C39" s="159" t="s">
        <v>200</v>
      </c>
      <c r="D39" s="159" t="s">
        <v>203</v>
      </c>
      <c r="E39" s="160" t="s">
        <v>199</v>
      </c>
      <c r="F39" s="1"/>
    </row>
    <row r="40" spans="1:6" s="87" customFormat="1" ht="24.9" x14ac:dyDescent="0.3">
      <c r="A40" s="157">
        <v>44400</v>
      </c>
      <c r="B40" s="158">
        <v>3269.3</v>
      </c>
      <c r="C40" s="159" t="s">
        <v>200</v>
      </c>
      <c r="D40" s="159" t="s">
        <v>218</v>
      </c>
      <c r="E40" s="160" t="s">
        <v>199</v>
      </c>
      <c r="F40" s="1"/>
    </row>
    <row r="41" spans="1:6" s="87" customFormat="1" ht="24.9" x14ac:dyDescent="0.3">
      <c r="A41" s="157">
        <v>44400</v>
      </c>
      <c r="B41" s="158">
        <v>10</v>
      </c>
      <c r="C41" s="159" t="s">
        <v>200</v>
      </c>
      <c r="D41" s="159" t="s">
        <v>215</v>
      </c>
      <c r="E41" s="160" t="s">
        <v>216</v>
      </c>
      <c r="F41" s="1"/>
    </row>
    <row r="42" spans="1:6" s="87" customFormat="1" ht="24.9" x14ac:dyDescent="0.3">
      <c r="A42" s="157">
        <v>44400</v>
      </c>
      <c r="B42" s="158">
        <v>7</v>
      </c>
      <c r="C42" s="159" t="s">
        <v>200</v>
      </c>
      <c r="D42" s="159" t="s">
        <v>181</v>
      </c>
      <c r="E42" s="160" t="s">
        <v>199</v>
      </c>
      <c r="F42" s="1"/>
    </row>
    <row r="43" spans="1:6" s="87" customFormat="1" ht="37.299999999999997" x14ac:dyDescent="0.3">
      <c r="A43" s="157">
        <v>44404</v>
      </c>
      <c r="B43" s="158">
        <v>6</v>
      </c>
      <c r="C43" s="159" t="s">
        <v>189</v>
      </c>
      <c r="D43" s="159" t="s">
        <v>181</v>
      </c>
      <c r="E43" s="160" t="s">
        <v>190</v>
      </c>
      <c r="F43" s="1"/>
    </row>
    <row r="44" spans="1:6" s="87" customFormat="1" ht="37.299999999999997" x14ac:dyDescent="0.3">
      <c r="A44" s="157">
        <v>44404</v>
      </c>
      <c r="B44" s="158">
        <v>156.52000000000001</v>
      </c>
      <c r="C44" s="159" t="s">
        <v>189</v>
      </c>
      <c r="D44" s="159" t="s">
        <v>217</v>
      </c>
      <c r="E44" s="160" t="s">
        <v>190</v>
      </c>
      <c r="F44" s="1"/>
    </row>
    <row r="45" spans="1:6" s="87" customFormat="1" ht="37.299999999999997" x14ac:dyDescent="0.3">
      <c r="A45" s="157">
        <v>44404</v>
      </c>
      <c r="B45" s="158">
        <v>121.35</v>
      </c>
      <c r="C45" s="159" t="s">
        <v>189</v>
      </c>
      <c r="D45" s="159" t="s">
        <v>192</v>
      </c>
      <c r="E45" s="160" t="s">
        <v>190</v>
      </c>
      <c r="F45" s="1"/>
    </row>
    <row r="46" spans="1:6" s="87" customFormat="1" hidden="1" x14ac:dyDescent="0.3">
      <c r="A46" s="147"/>
      <c r="B46" s="148"/>
      <c r="C46" s="149"/>
      <c r="D46" s="149"/>
      <c r="E46" s="150"/>
      <c r="F46" s="1"/>
    </row>
    <row r="47" spans="1:6" ht="19.5" customHeight="1" x14ac:dyDescent="0.3">
      <c r="A47" s="107" t="s">
        <v>125</v>
      </c>
      <c r="B47" s="108">
        <f>SUM(B19:B46)</f>
        <v>7144.2000000000007</v>
      </c>
      <c r="C47" s="164" t="str">
        <f>IF(SUBTOTAL(3,B19:B46)=SUBTOTAL(103,B19:B46),'Summary and sign-off'!$A$48,'Summary and sign-off'!$A$49)</f>
        <v>Check - there are no hidden rows with data</v>
      </c>
      <c r="D47" s="182" t="str">
        <f>IF('Summary and sign-off'!F56='Summary and sign-off'!F54,'Summary and sign-off'!A51,'Summary and sign-off'!A50)</f>
        <v>Check - each entry provides sufficient information</v>
      </c>
      <c r="E47" s="182"/>
      <c r="F47" s="46"/>
    </row>
    <row r="48" spans="1:6" ht="10.5" customHeight="1" x14ac:dyDescent="0.3">
      <c r="A48" s="27"/>
      <c r="B48" s="22"/>
      <c r="C48" s="27"/>
      <c r="D48" s="27"/>
      <c r="E48" s="27"/>
      <c r="F48" s="27"/>
    </row>
    <row r="49" spans="1:6" ht="24.75" customHeight="1" x14ac:dyDescent="0.3">
      <c r="A49" s="183" t="s">
        <v>126</v>
      </c>
      <c r="B49" s="183"/>
      <c r="C49" s="183"/>
      <c r="D49" s="183"/>
      <c r="E49" s="183"/>
      <c r="F49" s="46"/>
    </row>
    <row r="50" spans="1:6" ht="27" customHeight="1" x14ac:dyDescent="0.3">
      <c r="A50" s="35" t="s">
        <v>117</v>
      </c>
      <c r="B50" s="35" t="s">
        <v>62</v>
      </c>
      <c r="C50" s="35" t="s">
        <v>127</v>
      </c>
      <c r="D50" s="35" t="s">
        <v>128</v>
      </c>
      <c r="E50" s="35" t="s">
        <v>121</v>
      </c>
      <c r="F50" s="49"/>
    </row>
    <row r="51" spans="1:6" s="87" customFormat="1" hidden="1" x14ac:dyDescent="0.3">
      <c r="A51" s="133"/>
      <c r="B51" s="134"/>
      <c r="C51" s="135"/>
      <c r="D51" s="135"/>
      <c r="E51" s="136"/>
      <c r="F51" s="1"/>
    </row>
    <row r="52" spans="1:6" s="87" customFormat="1" ht="24.9" x14ac:dyDescent="0.3">
      <c r="A52" s="174" t="s">
        <v>206</v>
      </c>
      <c r="B52" s="158">
        <v>528.85</v>
      </c>
      <c r="C52" s="159" t="s">
        <v>212</v>
      </c>
      <c r="D52" s="159" t="s">
        <v>205</v>
      </c>
      <c r="E52" s="160" t="s">
        <v>187</v>
      </c>
      <c r="F52" s="1"/>
    </row>
    <row r="53" spans="1:6" s="87" customFormat="1" hidden="1" x14ac:dyDescent="0.3">
      <c r="A53" s="133"/>
      <c r="B53" s="134"/>
      <c r="C53" s="135"/>
      <c r="D53" s="135"/>
      <c r="E53" s="136"/>
      <c r="F53" s="1"/>
    </row>
    <row r="54" spans="1:6" ht="19.5" customHeight="1" x14ac:dyDescent="0.3">
      <c r="A54" s="107" t="s">
        <v>129</v>
      </c>
      <c r="B54" s="108">
        <f>SUM(B51:B53)</f>
        <v>528.85</v>
      </c>
      <c r="C54" s="164" t="str">
        <f>IF(SUBTOTAL(3,B51:B53)=SUBTOTAL(103,B51:B53),'Summary and sign-off'!$A$48,'Summary and sign-off'!$A$49)</f>
        <v>Check - there are no hidden rows with data</v>
      </c>
      <c r="D54" s="182" t="str">
        <f>IF('Summary and sign-off'!F57='Summary and sign-off'!F54,'Summary and sign-off'!A51,'Summary and sign-off'!A50)</f>
        <v>Check - each entry provides sufficient information</v>
      </c>
      <c r="E54" s="182"/>
      <c r="F54" s="46"/>
    </row>
    <row r="55" spans="1:6" ht="10.5" customHeight="1" x14ac:dyDescent="0.3">
      <c r="A55" s="27"/>
      <c r="B55" s="92"/>
      <c r="C55" s="22"/>
      <c r="D55" s="27"/>
      <c r="E55" s="27"/>
      <c r="F55" s="27"/>
    </row>
    <row r="56" spans="1:6" ht="34.5" customHeight="1" x14ac:dyDescent="0.3">
      <c r="A56" s="50" t="s">
        <v>130</v>
      </c>
      <c r="B56" s="93">
        <f>B15+B47+B54</f>
        <v>7673.0500000000011</v>
      </c>
      <c r="C56" s="51"/>
      <c r="D56" s="51"/>
      <c r="E56" s="51"/>
      <c r="F56" s="26"/>
    </row>
    <row r="57" spans="1:6" x14ac:dyDescent="0.3">
      <c r="A57" s="27"/>
      <c r="B57" s="22"/>
      <c r="C57" s="27"/>
      <c r="D57" s="27"/>
      <c r="E57" s="27"/>
      <c r="F57" s="27"/>
    </row>
    <row r="58" spans="1:6" x14ac:dyDescent="0.3">
      <c r="A58" s="52" t="s">
        <v>73</v>
      </c>
      <c r="B58" s="25"/>
      <c r="C58" s="26"/>
      <c r="D58" s="26"/>
      <c r="E58" s="26"/>
      <c r="F58" s="27"/>
    </row>
    <row r="59" spans="1:6" ht="12.65" customHeight="1" x14ac:dyDescent="0.3">
      <c r="A59" s="23" t="s">
        <v>131</v>
      </c>
      <c r="B59" s="53"/>
      <c r="C59" s="53"/>
      <c r="D59" s="32"/>
      <c r="E59" s="32"/>
      <c r="F59" s="27"/>
    </row>
    <row r="60" spans="1:6" ht="13.1" customHeight="1" x14ac:dyDescent="0.3">
      <c r="A60" s="31" t="s">
        <v>132</v>
      </c>
      <c r="B60" s="27"/>
      <c r="C60" s="32"/>
      <c r="D60" s="27"/>
      <c r="E60" s="32"/>
      <c r="F60" s="27"/>
    </row>
    <row r="61" spans="1:6" x14ac:dyDescent="0.3">
      <c r="A61" s="31" t="s">
        <v>133</v>
      </c>
      <c r="B61" s="32"/>
      <c r="C61" s="32"/>
      <c r="D61" s="32"/>
      <c r="E61" s="54"/>
      <c r="F61" s="46"/>
    </row>
    <row r="62" spans="1:6" x14ac:dyDescent="0.3">
      <c r="A62" s="23" t="s">
        <v>79</v>
      </c>
      <c r="B62" s="25"/>
      <c r="C62" s="26"/>
      <c r="D62" s="26"/>
      <c r="E62" s="26"/>
      <c r="F62" s="27"/>
    </row>
    <row r="63" spans="1:6" ht="13.1" customHeight="1" x14ac:dyDescent="0.3">
      <c r="A63" s="31" t="s">
        <v>134</v>
      </c>
      <c r="B63" s="27"/>
      <c r="C63" s="32"/>
      <c r="D63" s="27"/>
      <c r="E63" s="32"/>
      <c r="F63" s="27"/>
    </row>
    <row r="64" spans="1:6" x14ac:dyDescent="0.3">
      <c r="A64" s="31" t="s">
        <v>135</v>
      </c>
      <c r="B64" s="32"/>
      <c r="C64" s="32"/>
      <c r="D64" s="32"/>
      <c r="E64" s="54"/>
      <c r="F64" s="46"/>
    </row>
    <row r="65" spans="1:6" x14ac:dyDescent="0.3">
      <c r="A65" s="36" t="s">
        <v>136</v>
      </c>
      <c r="B65" s="36"/>
      <c r="C65" s="36"/>
      <c r="D65" s="36"/>
      <c r="E65" s="54"/>
      <c r="F65" s="46"/>
    </row>
    <row r="66" spans="1:6" x14ac:dyDescent="0.3">
      <c r="A66" s="40"/>
      <c r="B66" s="27"/>
      <c r="C66" s="27"/>
      <c r="D66" s="27"/>
      <c r="E66" s="46"/>
      <c r="F66" s="46"/>
    </row>
    <row r="67" spans="1:6" hidden="1" x14ac:dyDescent="0.3">
      <c r="A67" s="40"/>
      <c r="B67" s="27"/>
      <c r="C67" s="27"/>
      <c r="D67" s="27"/>
      <c r="E67" s="46"/>
      <c r="F67" s="46"/>
    </row>
    <row r="68" spans="1:6" x14ac:dyDescent="0.3"/>
    <row r="69" spans="1:6" x14ac:dyDescent="0.3"/>
    <row r="70" spans="1:6" x14ac:dyDescent="0.3"/>
    <row r="71" spans="1:6" x14ac:dyDescent="0.3"/>
    <row r="72" spans="1:6" ht="12.75" hidden="1" customHeight="1" x14ac:dyDescent="0.3"/>
    <row r="73" spans="1:6" x14ac:dyDescent="0.3"/>
    <row r="74" spans="1:6" x14ac:dyDescent="0.3"/>
    <row r="75" spans="1:6" hidden="1" x14ac:dyDescent="0.3">
      <c r="A75" s="55"/>
      <c r="B75" s="46"/>
      <c r="C75" s="46"/>
      <c r="D75" s="46"/>
      <c r="E75" s="46"/>
      <c r="F75" s="46"/>
    </row>
    <row r="76" spans="1:6" hidden="1" x14ac:dyDescent="0.3">
      <c r="A76" s="55"/>
      <c r="B76" s="46"/>
      <c r="C76" s="46"/>
      <c r="D76" s="46"/>
      <c r="E76" s="46"/>
      <c r="F76" s="46"/>
    </row>
    <row r="77" spans="1:6" hidden="1" x14ac:dyDescent="0.3">
      <c r="A77" s="55"/>
      <c r="B77" s="46"/>
      <c r="C77" s="46"/>
      <c r="D77" s="46"/>
      <c r="E77" s="46"/>
      <c r="F77" s="46"/>
    </row>
    <row r="78" spans="1:6" hidden="1" x14ac:dyDescent="0.3">
      <c r="A78" s="55"/>
      <c r="B78" s="46"/>
      <c r="C78" s="46"/>
      <c r="D78" s="46"/>
      <c r="E78" s="46"/>
      <c r="F78" s="46"/>
    </row>
    <row r="79" spans="1:6" hidden="1" x14ac:dyDescent="0.3">
      <c r="A79" s="55"/>
      <c r="B79" s="46"/>
      <c r="C79" s="46"/>
      <c r="D79" s="46"/>
      <c r="E79" s="46"/>
      <c r="F79" s="46"/>
    </row>
    <row r="80" spans="1:6"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sheetData>
  <sheetProtection sheet="1" formatCells="0" formatRows="0" insertColumns="0" insertRows="0" deleteRows="0"/>
  <mergeCells count="15">
    <mergeCell ref="B7:E7"/>
    <mergeCell ref="B5:E5"/>
    <mergeCell ref="D54:E54"/>
    <mergeCell ref="A1:E1"/>
    <mergeCell ref="A17:E17"/>
    <mergeCell ref="A49:E49"/>
    <mergeCell ref="B2:E2"/>
    <mergeCell ref="B3:E3"/>
    <mergeCell ref="B4:E4"/>
    <mergeCell ref="A8:E8"/>
    <mergeCell ref="A9:E9"/>
    <mergeCell ref="B6:E6"/>
    <mergeCell ref="D15:E15"/>
    <mergeCell ref="D47:E4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 A51 A53 A46 A25:A31 A19: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52 A32:A4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B51:B53 B12:B14 B19:B46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C4" zoomScaleNormal="100" workbookViewId="0">
      <selection activeCell="B7" sqref="B7:E7"/>
    </sheetView>
  </sheetViews>
  <sheetFormatPr defaultColWidth="0" defaultRowHeight="12.45" zeroHeight="1" x14ac:dyDescent="0.3"/>
  <cols>
    <col min="1" max="1" width="35.69140625" style="16" customWidth="1"/>
    <col min="2" max="2" width="14.3046875" style="16" customWidth="1"/>
    <col min="3" max="3" width="71.3046875" style="16" customWidth="1"/>
    <col min="4" max="4" width="50" style="16" customWidth="1"/>
    <col min="5" max="5" width="21.3046875" style="16" customWidth="1"/>
    <col min="6" max="6" width="39.3046875" style="16" customWidth="1"/>
    <col min="7" max="10" width="9.07421875" style="16" hidden="1" customWidth="1"/>
    <col min="11" max="13" width="0" style="16" hidden="1" customWidth="1"/>
    <col min="14" max="16384" width="0" style="16" hidden="1"/>
  </cols>
  <sheetData>
    <row r="1" spans="1:6" ht="26.25" customHeight="1" x14ac:dyDescent="0.3">
      <c r="A1" s="178" t="s">
        <v>109</v>
      </c>
      <c r="B1" s="178"/>
      <c r="C1" s="178"/>
      <c r="D1" s="178"/>
      <c r="E1" s="178"/>
      <c r="F1" s="38"/>
    </row>
    <row r="2" spans="1:6" ht="21" customHeight="1" x14ac:dyDescent="0.3">
      <c r="A2" s="4" t="s">
        <v>52</v>
      </c>
      <c r="B2" s="181" t="str">
        <f>'Summary and sign-off'!B2:F2</f>
        <v>Oranga Tamariki</v>
      </c>
      <c r="C2" s="181"/>
      <c r="D2" s="181"/>
      <c r="E2" s="181"/>
      <c r="F2" s="38"/>
    </row>
    <row r="3" spans="1:6" ht="21" customHeight="1" x14ac:dyDescent="0.3">
      <c r="A3" s="4" t="s">
        <v>110</v>
      </c>
      <c r="B3" s="181" t="str">
        <f>'Summary and sign-off'!B3:F3</f>
        <v>Sir Wira Gardiner</v>
      </c>
      <c r="C3" s="181"/>
      <c r="D3" s="181"/>
      <c r="E3" s="181"/>
      <c r="F3" s="38"/>
    </row>
    <row r="4" spans="1:6" ht="21" customHeight="1" x14ac:dyDescent="0.3">
      <c r="A4" s="4" t="s">
        <v>111</v>
      </c>
      <c r="B4" s="181">
        <f>'Summary and sign-off'!B4:F4</f>
        <v>44378</v>
      </c>
      <c r="C4" s="181"/>
      <c r="D4" s="181"/>
      <c r="E4" s="181"/>
      <c r="F4" s="38"/>
    </row>
    <row r="5" spans="1:6" ht="21" customHeight="1" x14ac:dyDescent="0.3">
      <c r="A5" s="4" t="s">
        <v>112</v>
      </c>
      <c r="B5" s="181">
        <f>'Summary and sign-off'!B5:F5</f>
        <v>44409</v>
      </c>
      <c r="C5" s="181"/>
      <c r="D5" s="181"/>
      <c r="E5" s="181"/>
      <c r="F5" s="38"/>
    </row>
    <row r="6" spans="1:6" ht="21" customHeight="1" x14ac:dyDescent="0.3">
      <c r="A6" s="4" t="s">
        <v>113</v>
      </c>
      <c r="B6" s="176" t="s">
        <v>80</v>
      </c>
      <c r="C6" s="176"/>
      <c r="D6" s="176"/>
      <c r="E6" s="176"/>
      <c r="F6" s="38"/>
    </row>
    <row r="7" spans="1:6" ht="21" customHeight="1" x14ac:dyDescent="0.3">
      <c r="A7" s="4" t="s">
        <v>56</v>
      </c>
      <c r="B7" s="176" t="s">
        <v>83</v>
      </c>
      <c r="C7" s="176"/>
      <c r="D7" s="176"/>
      <c r="E7" s="176"/>
      <c r="F7" s="38"/>
    </row>
    <row r="8" spans="1:6" ht="35.25" customHeight="1" x14ac:dyDescent="0.4">
      <c r="A8" s="191" t="s">
        <v>137</v>
      </c>
      <c r="B8" s="191"/>
      <c r="C8" s="192"/>
      <c r="D8" s="192"/>
      <c r="E8" s="192"/>
      <c r="F8" s="42"/>
    </row>
    <row r="9" spans="1:6" ht="35.25" customHeight="1" x14ac:dyDescent="0.4">
      <c r="A9" s="189" t="s">
        <v>138</v>
      </c>
      <c r="B9" s="190"/>
      <c r="C9" s="190"/>
      <c r="D9" s="190"/>
      <c r="E9" s="190"/>
      <c r="F9" s="42"/>
    </row>
    <row r="10" spans="1:6" ht="27" customHeight="1" x14ac:dyDescent="0.3">
      <c r="A10" s="35" t="s">
        <v>139</v>
      </c>
      <c r="B10" s="35" t="s">
        <v>62</v>
      </c>
      <c r="C10" s="35" t="s">
        <v>140</v>
      </c>
      <c r="D10" s="35" t="s">
        <v>141</v>
      </c>
      <c r="E10" s="35" t="s">
        <v>121</v>
      </c>
      <c r="F10" s="23"/>
    </row>
    <row r="11" spans="1:6" s="87" customFormat="1" hidden="1" x14ac:dyDescent="0.3">
      <c r="A11" s="137"/>
      <c r="B11" s="134"/>
      <c r="C11" s="138"/>
      <c r="D11" s="138"/>
      <c r="E11" s="139"/>
      <c r="F11" s="2"/>
    </row>
    <row r="12" spans="1:6" s="87" customFormat="1" x14ac:dyDescent="0.3">
      <c r="A12" s="173">
        <v>44287</v>
      </c>
      <c r="B12" s="87">
        <v>-141.5</v>
      </c>
      <c r="C12" s="87" t="s">
        <v>213</v>
      </c>
      <c r="D12" s="87" t="s">
        <v>188</v>
      </c>
      <c r="E12" s="87" t="s">
        <v>187</v>
      </c>
    </row>
    <row r="13" spans="1:6" s="87" customFormat="1" ht="11.25" hidden="1" customHeight="1" x14ac:dyDescent="0.3">
      <c r="A13" s="137"/>
      <c r="B13" s="134"/>
      <c r="C13" s="138"/>
      <c r="D13" s="138"/>
      <c r="E13" s="139"/>
      <c r="F13" s="2"/>
    </row>
    <row r="14" spans="1:6" ht="34.5" customHeight="1" x14ac:dyDescent="0.3">
      <c r="A14" s="88" t="s">
        <v>142</v>
      </c>
      <c r="B14" s="97">
        <f>SUM(B11:B13)</f>
        <v>-141.5</v>
      </c>
      <c r="C14" s="106" t="str">
        <f>IF(SUBTOTAL(3,B11:B13)=SUBTOTAL(103,B11:B13),'Summary and sign-off'!$A$48,'Summary and sign-off'!$A$49)</f>
        <v>Check - there are no hidden rows with data</v>
      </c>
      <c r="D14" s="182" t="str">
        <f>IF('Summary and sign-off'!F58='Summary and sign-off'!F54,'Summary and sign-off'!A51,'Summary and sign-off'!A50)</f>
        <v>Check - each entry provides sufficient information</v>
      </c>
      <c r="E14" s="182"/>
      <c r="F14" s="2"/>
    </row>
    <row r="15" spans="1:6" x14ac:dyDescent="0.3">
      <c r="A15" s="21"/>
      <c r="B15" s="20"/>
      <c r="C15" s="20"/>
      <c r="D15" s="20"/>
      <c r="E15" s="20"/>
      <c r="F15" s="38"/>
    </row>
    <row r="16" spans="1:6" x14ac:dyDescent="0.3">
      <c r="A16" s="21" t="s">
        <v>73</v>
      </c>
      <c r="B16" s="22"/>
      <c r="C16" s="27"/>
      <c r="D16" s="20"/>
      <c r="E16" s="20"/>
      <c r="F16" s="38"/>
    </row>
    <row r="17" spans="1:6" ht="12.75" customHeight="1" x14ac:dyDescent="0.3">
      <c r="A17" s="23" t="s">
        <v>143</v>
      </c>
      <c r="B17" s="23"/>
      <c r="C17" s="23"/>
      <c r="D17" s="23"/>
      <c r="E17" s="23"/>
      <c r="F17" s="38"/>
    </row>
    <row r="18" spans="1:6" x14ac:dyDescent="0.3">
      <c r="A18" s="23" t="s">
        <v>144</v>
      </c>
      <c r="B18" s="31"/>
      <c r="C18" s="43"/>
      <c r="D18" s="44"/>
      <c r="E18" s="44"/>
      <c r="F18" s="38"/>
    </row>
    <row r="19" spans="1:6" x14ac:dyDescent="0.3">
      <c r="A19" s="23" t="s">
        <v>79</v>
      </c>
      <c r="B19" s="25"/>
      <c r="C19" s="26"/>
      <c r="D19" s="26"/>
      <c r="E19" s="26"/>
      <c r="F19" s="27"/>
    </row>
    <row r="20" spans="1:6" x14ac:dyDescent="0.3">
      <c r="A20" s="31" t="s">
        <v>145</v>
      </c>
      <c r="B20" s="31"/>
      <c r="C20" s="43"/>
      <c r="D20" s="43"/>
      <c r="E20" s="43"/>
      <c r="F20" s="38"/>
    </row>
    <row r="21" spans="1:6" ht="12.75" customHeight="1" x14ac:dyDescent="0.3">
      <c r="A21" s="31" t="s">
        <v>146</v>
      </c>
      <c r="B21" s="31"/>
      <c r="C21" s="45"/>
      <c r="D21" s="45"/>
      <c r="E21" s="33"/>
      <c r="F21" s="38"/>
    </row>
    <row r="22" spans="1:6" x14ac:dyDescent="0.3">
      <c r="A22" s="20"/>
      <c r="B22" s="20"/>
      <c r="C22" s="20"/>
      <c r="D22" s="20"/>
      <c r="E22" s="20"/>
      <c r="F22" s="38"/>
    </row>
    <row r="23" spans="1:6" x14ac:dyDescent="0.3"/>
    <row r="24" spans="1:6" x14ac:dyDescent="0.3"/>
    <row r="25" spans="1:6" x14ac:dyDescent="0.3"/>
    <row r="26" spans="1:6" x14ac:dyDescent="0.3"/>
    <row r="27" spans="1:6" x14ac:dyDescent="0.3"/>
    <row r="28" spans="1:6" x14ac:dyDescent="0.3"/>
    <row r="29" spans="1:6" x14ac:dyDescent="0.3"/>
    <row r="30" spans="1:6" x14ac:dyDescent="0.3"/>
    <row r="31" spans="1:6" x14ac:dyDescent="0.3"/>
    <row r="32" spans="1:6" x14ac:dyDescent="0.3"/>
    <row r="33" x14ac:dyDescent="0.3"/>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7"/>
  <sheetViews>
    <sheetView topLeftCell="C1" zoomScaleNormal="100" workbookViewId="0">
      <selection activeCell="B7" sqref="B7:E7"/>
    </sheetView>
  </sheetViews>
  <sheetFormatPr defaultColWidth="0" defaultRowHeight="12.45" zeroHeight="1" x14ac:dyDescent="0.3"/>
  <cols>
    <col min="1" max="1" width="35.69140625" style="16" customWidth="1"/>
    <col min="2" max="2" width="14.3046875" style="16" customWidth="1"/>
    <col min="3" max="3" width="71.3046875" style="16" customWidth="1"/>
    <col min="4" max="4" width="50" style="16" customWidth="1"/>
    <col min="5" max="5" width="21.3046875" style="16" customWidth="1"/>
    <col min="6" max="6" width="36.84375" style="16" customWidth="1"/>
    <col min="7" max="10" width="9.07421875" style="16" hidden="1" customWidth="1"/>
    <col min="11" max="13" width="0" style="16" hidden="1" customWidth="1"/>
    <col min="14" max="16384" width="9.07421875" style="16" hidden="1"/>
  </cols>
  <sheetData>
    <row r="1" spans="1:6" ht="26.25" customHeight="1" x14ac:dyDescent="0.3">
      <c r="A1" s="178" t="s">
        <v>109</v>
      </c>
      <c r="B1" s="178"/>
      <c r="C1" s="178"/>
      <c r="D1" s="178"/>
      <c r="E1" s="178"/>
      <c r="F1" s="24"/>
    </row>
    <row r="2" spans="1:6" ht="21" customHeight="1" x14ac:dyDescent="0.3">
      <c r="A2" s="4" t="s">
        <v>52</v>
      </c>
      <c r="B2" s="181" t="str">
        <f>'Summary and sign-off'!B2:F2</f>
        <v>Oranga Tamariki</v>
      </c>
      <c r="C2" s="181"/>
      <c r="D2" s="181"/>
      <c r="E2" s="181"/>
      <c r="F2" s="24"/>
    </row>
    <row r="3" spans="1:6" ht="21" customHeight="1" x14ac:dyDescent="0.3">
      <c r="A3" s="4" t="s">
        <v>110</v>
      </c>
      <c r="B3" s="181" t="str">
        <f>'Summary and sign-off'!B3:F3</f>
        <v>Sir Wira Gardiner</v>
      </c>
      <c r="C3" s="181"/>
      <c r="D3" s="181"/>
      <c r="E3" s="181"/>
      <c r="F3" s="24"/>
    </row>
    <row r="4" spans="1:6" ht="21" customHeight="1" x14ac:dyDescent="0.3">
      <c r="A4" s="4" t="s">
        <v>111</v>
      </c>
      <c r="B4" s="181">
        <f>'Summary and sign-off'!B4:F4</f>
        <v>44378</v>
      </c>
      <c r="C4" s="181"/>
      <c r="D4" s="181"/>
      <c r="E4" s="181"/>
      <c r="F4" s="24"/>
    </row>
    <row r="5" spans="1:6" ht="21" customHeight="1" x14ac:dyDescent="0.3">
      <c r="A5" s="4" t="s">
        <v>112</v>
      </c>
      <c r="B5" s="181">
        <f>'Summary and sign-off'!B5:F5</f>
        <v>44409</v>
      </c>
      <c r="C5" s="181"/>
      <c r="D5" s="181"/>
      <c r="E5" s="181"/>
      <c r="F5" s="24"/>
    </row>
    <row r="6" spans="1:6" ht="21" customHeight="1" x14ac:dyDescent="0.3">
      <c r="A6" s="4" t="s">
        <v>113</v>
      </c>
      <c r="B6" s="176" t="s">
        <v>81</v>
      </c>
      <c r="C6" s="176"/>
      <c r="D6" s="176"/>
      <c r="E6" s="176"/>
      <c r="F6" s="34"/>
    </row>
    <row r="7" spans="1:6" ht="21" customHeight="1" x14ac:dyDescent="0.3">
      <c r="A7" s="4" t="s">
        <v>56</v>
      </c>
      <c r="B7" s="176" t="s">
        <v>83</v>
      </c>
      <c r="C7" s="176"/>
      <c r="D7" s="176"/>
      <c r="E7" s="176"/>
      <c r="F7" s="34"/>
    </row>
    <row r="8" spans="1:6" ht="35.25" customHeight="1" x14ac:dyDescent="0.3">
      <c r="A8" s="185" t="s">
        <v>147</v>
      </c>
      <c r="B8" s="185"/>
      <c r="C8" s="192"/>
      <c r="D8" s="192"/>
      <c r="E8" s="192"/>
      <c r="F8" s="24"/>
    </row>
    <row r="9" spans="1:6" ht="35.25" customHeight="1" x14ac:dyDescent="0.3">
      <c r="A9" s="193" t="s">
        <v>148</v>
      </c>
      <c r="B9" s="194"/>
      <c r="C9" s="194"/>
      <c r="D9" s="194"/>
      <c r="E9" s="194"/>
      <c r="F9" s="24"/>
    </row>
    <row r="10" spans="1:6" ht="27" customHeight="1" x14ac:dyDescent="0.3">
      <c r="A10" s="35" t="s">
        <v>117</v>
      </c>
      <c r="B10" s="35" t="s">
        <v>62</v>
      </c>
      <c r="C10" s="35" t="s">
        <v>149</v>
      </c>
      <c r="D10" s="35" t="s">
        <v>150</v>
      </c>
      <c r="E10" s="35" t="s">
        <v>121</v>
      </c>
      <c r="F10" s="36"/>
    </row>
    <row r="11" spans="1:6" s="87" customFormat="1" hidden="1" x14ac:dyDescent="0.3">
      <c r="A11" s="137"/>
      <c r="B11" s="134"/>
      <c r="C11" s="138"/>
      <c r="D11" s="138"/>
      <c r="E11" s="139"/>
      <c r="F11" s="3"/>
    </row>
    <row r="12" spans="1:6" s="87" customFormat="1" x14ac:dyDescent="0.3">
      <c r="A12" s="170" t="s">
        <v>186</v>
      </c>
      <c r="B12" s="158">
        <v>64.67</v>
      </c>
      <c r="C12" s="171" t="s">
        <v>182</v>
      </c>
      <c r="D12" s="171" t="s">
        <v>183</v>
      </c>
      <c r="E12" s="172" t="s">
        <v>187</v>
      </c>
      <c r="F12" s="3"/>
    </row>
    <row r="13" spans="1:6" s="87" customFormat="1" x14ac:dyDescent="0.3">
      <c r="A13" s="170" t="s">
        <v>186</v>
      </c>
      <c r="B13" s="158">
        <v>13</v>
      </c>
      <c r="C13" s="171" t="s">
        <v>184</v>
      </c>
      <c r="D13" s="171" t="s">
        <v>185</v>
      </c>
      <c r="E13" s="172" t="s">
        <v>187</v>
      </c>
      <c r="F13" s="3"/>
    </row>
    <row r="14" spans="1:6" s="87" customFormat="1" hidden="1" x14ac:dyDescent="0.3">
      <c r="A14" s="137"/>
      <c r="B14" s="134"/>
      <c r="C14" s="138"/>
      <c r="D14" s="138"/>
      <c r="E14" s="139"/>
      <c r="F14" s="3"/>
    </row>
    <row r="15" spans="1:6" ht="34.5" customHeight="1" x14ac:dyDescent="0.3">
      <c r="A15" s="88" t="s">
        <v>151</v>
      </c>
      <c r="B15" s="97">
        <f>SUM(B11:B14)</f>
        <v>77.67</v>
      </c>
      <c r="C15" s="106" t="str">
        <f>IF(SUBTOTAL(3,B11:B14)=SUBTOTAL(103,B11:B14),'Summary and sign-off'!$A$48,'Summary and sign-off'!$A$49)</f>
        <v>Check - there are no hidden rows with data</v>
      </c>
      <c r="D15" s="182" t="str">
        <f>IF('Summary and sign-off'!F59='Summary and sign-off'!F54,'Summary and sign-off'!A51,'Summary and sign-off'!A50)</f>
        <v>Check - each entry provides sufficient information</v>
      </c>
      <c r="E15" s="182"/>
      <c r="F15" s="37"/>
    </row>
    <row r="16" spans="1:6" ht="14.15" customHeight="1" x14ac:dyDescent="0.3">
      <c r="A16" s="38"/>
      <c r="B16" s="27"/>
      <c r="C16" s="20"/>
      <c r="D16" s="20"/>
      <c r="E16" s="20"/>
      <c r="F16" s="24"/>
    </row>
    <row r="17" spans="1:6" x14ac:dyDescent="0.3">
      <c r="A17" s="21" t="s">
        <v>152</v>
      </c>
      <c r="B17" s="20"/>
      <c r="C17" s="20"/>
      <c r="D17" s="20"/>
      <c r="E17" s="20"/>
      <c r="F17" s="24"/>
    </row>
    <row r="18" spans="1:6" ht="12.65" customHeight="1" x14ac:dyDescent="0.3">
      <c r="A18" s="23" t="s">
        <v>131</v>
      </c>
      <c r="B18" s="20"/>
      <c r="C18" s="20"/>
      <c r="D18" s="20"/>
      <c r="E18" s="20"/>
      <c r="F18" s="24"/>
    </row>
    <row r="19" spans="1:6" x14ac:dyDescent="0.3">
      <c r="A19" s="23" t="s">
        <v>79</v>
      </c>
      <c r="B19" s="25"/>
      <c r="C19" s="26"/>
      <c r="D19" s="26"/>
      <c r="E19" s="26"/>
      <c r="F19" s="27"/>
    </row>
    <row r="20" spans="1:6" x14ac:dyDescent="0.3">
      <c r="A20" s="31" t="s">
        <v>145</v>
      </c>
      <c r="B20" s="32"/>
      <c r="C20" s="27"/>
      <c r="D20" s="27"/>
      <c r="E20" s="27"/>
      <c r="F20" s="27"/>
    </row>
    <row r="21" spans="1:6" ht="12.75" customHeight="1" x14ac:dyDescent="0.3">
      <c r="A21" s="31" t="s">
        <v>146</v>
      </c>
      <c r="B21" s="39"/>
      <c r="C21" s="33"/>
      <c r="D21" s="33"/>
      <c r="E21" s="33"/>
      <c r="F21" s="33"/>
    </row>
    <row r="22" spans="1:6" x14ac:dyDescent="0.3">
      <c r="A22" s="38"/>
      <c r="B22" s="40"/>
      <c r="C22" s="20"/>
      <c r="D22" s="20"/>
      <c r="E22" s="20"/>
      <c r="F22" s="38"/>
    </row>
    <row r="23" spans="1:6" hidden="1" x14ac:dyDescent="0.3">
      <c r="A23" s="20"/>
      <c r="B23" s="20"/>
      <c r="C23" s="20"/>
      <c r="D23" s="20"/>
      <c r="E23" s="38"/>
    </row>
    <row r="24" spans="1:6" ht="12.75" hidden="1" customHeight="1" x14ac:dyDescent="0.3"/>
    <row r="25" spans="1:6" hidden="1" x14ac:dyDescent="0.3">
      <c r="A25" s="41"/>
      <c r="B25" s="41"/>
      <c r="C25" s="41"/>
      <c r="D25" s="41"/>
      <c r="E25" s="41"/>
      <c r="F25" s="24"/>
    </row>
    <row r="26" spans="1:6" hidden="1" x14ac:dyDescent="0.3">
      <c r="A26" s="41"/>
      <c r="B26" s="41"/>
      <c r="C26" s="41"/>
      <c r="D26" s="41"/>
      <c r="E26" s="41"/>
      <c r="F26" s="24"/>
    </row>
    <row r="27" spans="1:6" hidden="1" x14ac:dyDescent="0.3">
      <c r="A27" s="41"/>
      <c r="B27" s="41"/>
      <c r="C27" s="41"/>
      <c r="D27" s="41"/>
      <c r="E27" s="41"/>
      <c r="F27" s="24"/>
    </row>
    <row r="28" spans="1:6" hidden="1" x14ac:dyDescent="0.3">
      <c r="A28" s="41"/>
      <c r="B28" s="41"/>
      <c r="C28" s="41"/>
      <c r="D28" s="41"/>
      <c r="E28" s="41"/>
      <c r="F28" s="24"/>
    </row>
    <row r="29" spans="1:6" hidden="1" x14ac:dyDescent="0.3">
      <c r="A29" s="41"/>
      <c r="B29" s="41"/>
      <c r="C29" s="41"/>
      <c r="D29" s="41"/>
      <c r="E29" s="41"/>
      <c r="F29" s="24"/>
    </row>
    <row r="30" spans="1:6" x14ac:dyDescent="0.3"/>
    <row r="31" spans="1:6" x14ac:dyDescent="0.3"/>
    <row r="32" spans="1:6"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 A11: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B14 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8"/>
  <sheetViews>
    <sheetView zoomScaleNormal="100" workbookViewId="0">
      <selection activeCell="B7" sqref="B7:F7"/>
    </sheetView>
  </sheetViews>
  <sheetFormatPr defaultColWidth="0" defaultRowHeight="12.45" zeroHeight="1" x14ac:dyDescent="0.3"/>
  <cols>
    <col min="1" max="1" width="35.69140625" style="16" customWidth="1"/>
    <col min="2" max="2" width="46.84375" style="16" customWidth="1"/>
    <col min="3" max="3" width="22.07421875" style="16" customWidth="1"/>
    <col min="4" max="4" width="25.3046875" style="16" customWidth="1"/>
    <col min="5" max="6" width="35.69140625" style="16" customWidth="1"/>
    <col min="7" max="7" width="38" style="16" customWidth="1"/>
    <col min="8" max="10" width="9.07421875" style="16" hidden="1" customWidth="1"/>
    <col min="11" max="15" width="0" style="16" hidden="1" customWidth="1"/>
    <col min="16" max="16384" width="0" style="16" hidden="1"/>
  </cols>
  <sheetData>
    <row r="1" spans="1:7" ht="26.25" customHeight="1" x14ac:dyDescent="0.3">
      <c r="A1" s="178" t="s">
        <v>153</v>
      </c>
      <c r="B1" s="178"/>
      <c r="C1" s="178"/>
      <c r="D1" s="178"/>
      <c r="E1" s="178"/>
      <c r="F1" s="178"/>
    </row>
    <row r="2" spans="1:7" ht="21" customHeight="1" x14ac:dyDescent="0.3">
      <c r="A2" s="4" t="s">
        <v>52</v>
      </c>
      <c r="B2" s="181" t="str">
        <f>'Summary and sign-off'!B2:F2</f>
        <v>Oranga Tamariki</v>
      </c>
      <c r="C2" s="181"/>
      <c r="D2" s="181"/>
      <c r="E2" s="181"/>
      <c r="F2" s="181"/>
    </row>
    <row r="3" spans="1:7" ht="21" customHeight="1" x14ac:dyDescent="0.3">
      <c r="A3" s="4" t="s">
        <v>110</v>
      </c>
      <c r="B3" s="181" t="str">
        <f>'Summary and sign-off'!B3:F3</f>
        <v>Sir Wira Gardiner</v>
      </c>
      <c r="C3" s="181"/>
      <c r="D3" s="181"/>
      <c r="E3" s="181"/>
      <c r="F3" s="181"/>
    </row>
    <row r="4" spans="1:7" ht="21" customHeight="1" x14ac:dyDescent="0.3">
      <c r="A4" s="4" t="s">
        <v>111</v>
      </c>
      <c r="B4" s="181">
        <f>'Summary and sign-off'!B4:F4</f>
        <v>44378</v>
      </c>
      <c r="C4" s="181"/>
      <c r="D4" s="181"/>
      <c r="E4" s="181"/>
      <c r="F4" s="181"/>
    </row>
    <row r="5" spans="1:7" ht="21" customHeight="1" x14ac:dyDescent="0.3">
      <c r="A5" s="4" t="s">
        <v>112</v>
      </c>
      <c r="B5" s="181">
        <f>'Summary and sign-off'!B5:F5</f>
        <v>44409</v>
      </c>
      <c r="C5" s="181"/>
      <c r="D5" s="181"/>
      <c r="E5" s="181"/>
      <c r="F5" s="181"/>
    </row>
    <row r="6" spans="1:7" ht="21" customHeight="1" x14ac:dyDescent="0.3">
      <c r="A6" s="4" t="s">
        <v>154</v>
      </c>
      <c r="B6" s="176" t="s">
        <v>80</v>
      </c>
      <c r="C6" s="176"/>
      <c r="D6" s="176"/>
      <c r="E6" s="176"/>
      <c r="F6" s="176"/>
    </row>
    <row r="7" spans="1:7" ht="21" customHeight="1" x14ac:dyDescent="0.3">
      <c r="A7" s="4" t="s">
        <v>56</v>
      </c>
      <c r="B7" s="176" t="s">
        <v>83</v>
      </c>
      <c r="C7" s="176"/>
      <c r="D7" s="176"/>
      <c r="E7" s="176"/>
      <c r="F7" s="176"/>
    </row>
    <row r="8" spans="1:7" ht="36" customHeight="1" x14ac:dyDescent="0.3">
      <c r="A8" s="185" t="s">
        <v>155</v>
      </c>
      <c r="B8" s="185"/>
      <c r="C8" s="185"/>
      <c r="D8" s="185"/>
      <c r="E8" s="185"/>
      <c r="F8" s="185"/>
    </row>
    <row r="9" spans="1:7" ht="36" customHeight="1" x14ac:dyDescent="0.3">
      <c r="A9" s="193" t="s">
        <v>156</v>
      </c>
      <c r="B9" s="194"/>
      <c r="C9" s="194"/>
      <c r="D9" s="194"/>
      <c r="E9" s="194"/>
      <c r="F9" s="194"/>
    </row>
    <row r="10" spans="1:7" ht="39" customHeight="1" x14ac:dyDescent="0.3">
      <c r="A10" s="35" t="s">
        <v>117</v>
      </c>
      <c r="B10" s="151" t="s">
        <v>157</v>
      </c>
      <c r="C10" s="151" t="s">
        <v>158</v>
      </c>
      <c r="D10" s="151" t="s">
        <v>159</v>
      </c>
      <c r="E10" s="151" t="s">
        <v>160</v>
      </c>
      <c r="F10" s="151" t="s">
        <v>161</v>
      </c>
    </row>
    <row r="11" spans="1:7" s="87" customFormat="1" hidden="1" x14ac:dyDescent="0.3">
      <c r="A11" s="133"/>
      <c r="B11" s="138"/>
      <c r="C11" s="140"/>
      <c r="D11" s="138"/>
      <c r="E11" s="141"/>
      <c r="F11" s="139"/>
    </row>
    <row r="12" spans="1:7" s="165" customFormat="1" ht="37.299999999999997" x14ac:dyDescent="0.3">
      <c r="A12" s="157">
        <v>44382</v>
      </c>
      <c r="B12" s="161" t="s">
        <v>170</v>
      </c>
      <c r="C12" s="163" t="s">
        <v>97</v>
      </c>
      <c r="D12" s="161" t="s">
        <v>171</v>
      </c>
      <c r="E12" s="168" t="s">
        <v>95</v>
      </c>
      <c r="F12" s="162" t="s">
        <v>169</v>
      </c>
      <c r="G12" s="169"/>
    </row>
    <row r="13" spans="1:7" s="165" customFormat="1" ht="24.9" x14ac:dyDescent="0.3">
      <c r="A13" s="157">
        <v>44406</v>
      </c>
      <c r="B13" s="161" t="s">
        <v>172</v>
      </c>
      <c r="C13" s="163" t="s">
        <v>97</v>
      </c>
      <c r="D13" s="161" t="s">
        <v>173</v>
      </c>
      <c r="E13" s="168" t="s">
        <v>95</v>
      </c>
      <c r="F13" s="162" t="s">
        <v>169</v>
      </c>
      <c r="G13" s="169"/>
    </row>
    <row r="14" spans="1:7" s="87" customFormat="1" hidden="1" x14ac:dyDescent="0.3">
      <c r="A14" s="133"/>
      <c r="B14" s="138"/>
      <c r="C14" s="140"/>
      <c r="D14" s="138"/>
      <c r="E14" s="141"/>
      <c r="F14" s="139"/>
    </row>
    <row r="15" spans="1:7" ht="34.5" customHeight="1" x14ac:dyDescent="0.3">
      <c r="A15" s="152" t="s">
        <v>162</v>
      </c>
      <c r="B15" s="153" t="s">
        <v>163</v>
      </c>
      <c r="C15" s="154">
        <f>C16+C17</f>
        <v>2</v>
      </c>
      <c r="D15" s="155" t="str">
        <f>IF(SUBTOTAL(3,C11:C14)=SUBTOTAL(103,C11:C14),'Summary and sign-off'!$A$48,'Summary and sign-off'!$A$49)</f>
        <v>Check - there are no hidden rows with data</v>
      </c>
      <c r="E15" s="182" t="str">
        <f>IF('Summary and sign-off'!F60='Summary and sign-off'!F54,'Summary and sign-off'!A52,'Summary and sign-off'!A50)</f>
        <v>Check - each entry provides sufficient information</v>
      </c>
      <c r="F15" s="182"/>
      <c r="G15" s="87"/>
    </row>
    <row r="16" spans="1:7" ht="25.5" customHeight="1" x14ac:dyDescent="0.4">
      <c r="A16" s="89"/>
      <c r="B16" s="90" t="s">
        <v>96</v>
      </c>
      <c r="C16" s="91">
        <f>COUNTIF(C11:C14,'Summary and sign-off'!A45)</f>
        <v>0</v>
      </c>
      <c r="D16" s="17"/>
      <c r="E16" s="18"/>
      <c r="F16" s="19"/>
    </row>
    <row r="17" spans="1:6" ht="25.5" customHeight="1" x14ac:dyDescent="0.4">
      <c r="A17" s="89"/>
      <c r="B17" s="90" t="s">
        <v>97</v>
      </c>
      <c r="C17" s="91">
        <f>COUNTIF(C11:C14,'Summary and sign-off'!A46)</f>
        <v>2</v>
      </c>
      <c r="D17" s="17"/>
      <c r="E17" s="18"/>
      <c r="F17" s="19"/>
    </row>
    <row r="18" spans="1:6" x14ac:dyDescent="0.3">
      <c r="A18" s="20"/>
      <c r="B18" s="21"/>
      <c r="C18" s="20"/>
      <c r="D18" s="22"/>
      <c r="E18" s="22"/>
      <c r="F18" s="20"/>
    </row>
    <row r="19" spans="1:6" x14ac:dyDescent="0.3">
      <c r="A19" s="21" t="s">
        <v>152</v>
      </c>
      <c r="B19" s="21"/>
      <c r="C19" s="21"/>
      <c r="D19" s="21"/>
      <c r="E19" s="21"/>
      <c r="F19" s="21"/>
    </row>
    <row r="20" spans="1:6" ht="12.65" customHeight="1" x14ac:dyDescent="0.3">
      <c r="A20" s="23" t="s">
        <v>131</v>
      </c>
      <c r="B20" s="20"/>
      <c r="C20" s="20"/>
      <c r="D20" s="20"/>
      <c r="E20" s="20"/>
      <c r="F20" s="24"/>
    </row>
    <row r="21" spans="1:6" x14ac:dyDescent="0.3">
      <c r="A21" s="23" t="s">
        <v>79</v>
      </c>
      <c r="B21" s="25"/>
      <c r="C21" s="26"/>
      <c r="D21" s="26"/>
      <c r="E21" s="26"/>
      <c r="F21" s="27"/>
    </row>
    <row r="22" spans="1:6" x14ac:dyDescent="0.3">
      <c r="A22" s="23" t="s">
        <v>164</v>
      </c>
      <c r="B22" s="28"/>
      <c r="C22" s="28"/>
      <c r="D22" s="28"/>
      <c r="E22" s="28"/>
      <c r="F22" s="28"/>
    </row>
    <row r="23" spans="1:6" ht="12.75" customHeight="1" x14ac:dyDescent="0.3">
      <c r="A23" s="23" t="s">
        <v>165</v>
      </c>
      <c r="B23" s="20"/>
      <c r="C23" s="20"/>
      <c r="D23" s="20"/>
      <c r="E23" s="20"/>
      <c r="F23" s="20"/>
    </row>
    <row r="24" spans="1:6" ht="13.1" customHeight="1" x14ac:dyDescent="0.3">
      <c r="A24" s="29" t="s">
        <v>166</v>
      </c>
      <c r="B24" s="30"/>
      <c r="C24" s="30"/>
      <c r="D24" s="30"/>
      <c r="E24" s="30"/>
      <c r="F24" s="30"/>
    </row>
    <row r="25" spans="1:6" x14ac:dyDescent="0.3">
      <c r="A25" s="31" t="s">
        <v>167</v>
      </c>
      <c r="B25" s="32"/>
      <c r="C25" s="27"/>
      <c r="D25" s="27"/>
      <c r="E25" s="27"/>
      <c r="F25" s="27"/>
    </row>
    <row r="26" spans="1:6" ht="12.75" customHeight="1" x14ac:dyDescent="0.3">
      <c r="A26" s="31" t="s">
        <v>146</v>
      </c>
      <c r="B26" s="23"/>
      <c r="C26" s="33"/>
      <c r="D26" s="33"/>
      <c r="E26" s="33"/>
      <c r="F26" s="33"/>
    </row>
    <row r="27" spans="1:6" ht="12.75" customHeight="1" x14ac:dyDescent="0.3">
      <c r="A27" s="23"/>
      <c r="B27" s="23"/>
      <c r="C27" s="33"/>
      <c r="D27" s="33"/>
      <c r="E27" s="33"/>
      <c r="F27" s="33"/>
    </row>
    <row r="28" spans="1:6" ht="12.75" hidden="1" customHeight="1" x14ac:dyDescent="0.3">
      <c r="A28" s="23"/>
      <c r="B28" s="23"/>
      <c r="C28" s="33"/>
      <c r="D28" s="33"/>
      <c r="E28" s="33"/>
      <c r="F28" s="33"/>
    </row>
    <row r="29" spans="1:6" x14ac:dyDescent="0.3"/>
    <row r="30" spans="1:6" x14ac:dyDescent="0.3"/>
    <row r="31" spans="1:6" hidden="1" x14ac:dyDescent="0.3">
      <c r="A31" s="21"/>
      <c r="B31" s="21"/>
      <c r="C31" s="21"/>
      <c r="D31" s="21"/>
      <c r="E31" s="21"/>
      <c r="F31" s="21"/>
    </row>
    <row r="32" spans="1:6" hidden="1" x14ac:dyDescent="0.3">
      <c r="A32" s="21"/>
      <c r="B32" s="21"/>
      <c r="C32" s="21"/>
      <c r="D32" s="21"/>
      <c r="E32" s="21"/>
      <c r="F32" s="21"/>
    </row>
    <row r="33" spans="1:6" hidden="1" x14ac:dyDescent="0.3">
      <c r="A33" s="21"/>
      <c r="B33" s="21"/>
      <c r="C33" s="21"/>
      <c r="D33" s="21"/>
      <c r="E33" s="21"/>
      <c r="F33" s="21"/>
    </row>
    <row r="34" spans="1:6" hidden="1" x14ac:dyDescent="0.3">
      <c r="A34" s="21"/>
      <c r="B34" s="21"/>
      <c r="C34" s="21"/>
      <c r="D34" s="21"/>
      <c r="E34" s="21"/>
      <c r="F34" s="21"/>
    </row>
    <row r="35" spans="1:6" hidden="1" x14ac:dyDescent="0.3">
      <c r="A35" s="21"/>
      <c r="B35" s="21"/>
      <c r="C35" s="21"/>
      <c r="D35" s="21"/>
      <c r="E35" s="21"/>
      <c r="F35" s="21"/>
    </row>
    <row r="36" spans="1:6" x14ac:dyDescent="0.3"/>
    <row r="37" spans="1:6" x14ac:dyDescent="0.3"/>
    <row r="38" spans="1:6" x14ac:dyDescent="0.3"/>
    <row r="39" spans="1:6" x14ac:dyDescent="0.3"/>
    <row r="40" spans="1:6" x14ac:dyDescent="0.3"/>
    <row r="41" spans="1:6" x14ac:dyDescent="0.3"/>
    <row r="42" spans="1:6" x14ac:dyDescent="0.3"/>
    <row r="43" spans="1:6" x14ac:dyDescent="0.3"/>
    <row r="44" spans="1:6" x14ac:dyDescent="0.3"/>
    <row r="47" spans="1:6" x14ac:dyDescent="0.3"/>
    <row r="48" spans="1:6" x14ac:dyDescent="0.3"/>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&amp;C&amp;"Calibri"&amp;14&amp;K000000IN-CONFIDENCE&amp;1#</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Sandy Weston</cp:lastModifiedBy>
  <cp:revision/>
  <dcterms:created xsi:type="dcterms:W3CDTF">2010-10-17T20:59:02Z</dcterms:created>
  <dcterms:modified xsi:type="dcterms:W3CDTF">2022-07-29T01:54:18Z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2022-07-29T01:54:07Z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40a2babb-9ce1-48f3-97d4-4e65be140c23</vt:lpwstr>
  </property>
  <property fmtid="{D5CDD505-2E9C-101B-9397-08002B2CF9AE}" pid="17" name="MSIP_Label_71cef378-a6aa-44c9-b808-28fb30f5a5a6_ContentBits">
    <vt:lpwstr>1</vt:lpwstr>
  </property>
</Properties>
</file>