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https://orangatamarikigovtnz-my.sharepoint.com/personal/charlie_pearson_ot_govt_nz/Documents/Documents/"/>
    </mc:Choice>
  </mc:AlternateContent>
  <xr:revisionPtr revIDLastSave="0" documentId="8_{F37B6D76-2720-4002-88D9-68B35C7059E3}" xr6:coauthVersionLast="47" xr6:coauthVersionMax="47" xr10:uidLastSave="{00000000-0000-0000-0000-000000000000}"/>
  <bookViews>
    <workbookView xWindow="-108" yWindow="-108" windowWidth="30936" windowHeight="16896"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_FilterDatabase" localSheetId="2" hidden="1">Travel!$A$20:$E$109</definedName>
    <definedName name="_xlnm.Print_Area" localSheetId="4">'All other expenses'!$A$1:$E$20</definedName>
    <definedName name="_xlnm.Print_Area" localSheetId="5">'Gifts and benefits'!$A$1:$F$32</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0" i="1" l="1"/>
  <c r="B76" i="1"/>
  <c r="B75" i="1"/>
  <c r="B66" i="1"/>
  <c r="B51" i="1"/>
  <c r="B45" i="1"/>
  <c r="B49" i="1"/>
  <c r="B42" i="1"/>
  <c r="B26" i="1"/>
  <c r="B22" i="1"/>
  <c r="B25" i="1"/>
  <c r="D21" i="4"/>
  <c r="C14" i="3"/>
  <c r="C14" i="2"/>
  <c r="C126" i="1"/>
  <c r="C15" i="1"/>
  <c r="C111" i="1" l="1"/>
  <c r="E60" i="13"/>
  <c r="C60" i="13"/>
  <c r="C23" i="4"/>
  <c r="C22" i="4"/>
  <c r="B60" i="13" l="1"/>
  <c r="B59" i="13"/>
  <c r="D59" i="13"/>
  <c r="B58" i="13"/>
  <c r="D58" i="13"/>
  <c r="D57" i="13"/>
  <c r="B57" i="13"/>
  <c r="D56" i="13"/>
  <c r="B56" i="13"/>
  <c r="D55" i="13"/>
  <c r="B55" i="13"/>
  <c r="B2" i="4"/>
  <c r="B3" i="4"/>
  <c r="B2" i="3"/>
  <c r="B3" i="3"/>
  <c r="B2" i="2"/>
  <c r="B3" i="2"/>
  <c r="B2" i="1"/>
  <c r="B3" i="1"/>
  <c r="F58" i="13" l="1"/>
  <c r="D14" i="2" s="1"/>
  <c r="F60" i="13"/>
  <c r="E21" i="4" s="1"/>
  <c r="F59" i="13"/>
  <c r="D14" i="3" s="1"/>
  <c r="F57" i="13"/>
  <c r="D126" i="1" s="1"/>
  <c r="F56" i="13"/>
  <c r="D111" i="1" s="1"/>
  <c r="F55" i="13"/>
  <c r="D15" i="1" s="1"/>
  <c r="C13" i="13"/>
  <c r="C12" i="13"/>
  <c r="C11" i="13"/>
  <c r="C16" i="13" l="1"/>
  <c r="C17" i="13"/>
  <c r="B5" i="4" l="1"/>
  <c r="B4" i="4"/>
  <c r="B5" i="3"/>
  <c r="B4" i="3"/>
  <c r="B5" i="2"/>
  <c r="B4" i="2"/>
  <c r="B5" i="1"/>
  <c r="B4" i="1"/>
  <c r="C15" i="13" l="1"/>
  <c r="F12" i="13" l="1"/>
  <c r="C21" i="4"/>
  <c r="F11" i="13" s="1"/>
  <c r="F13" i="13" l="1"/>
  <c r="B126" i="1"/>
  <c r="B17" i="13" s="1"/>
  <c r="B111" i="1"/>
  <c r="B16" i="13" s="1"/>
  <c r="B15" i="1"/>
  <c r="B15" i="13" s="1"/>
  <c r="B14" i="3" l="1"/>
  <c r="B13" i="13" s="1"/>
  <c r="B14" i="2"/>
  <c r="B12" i="13" s="1"/>
  <c r="B11" i="13" l="1"/>
  <c r="B1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1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<sst xmlns="http://schemas.openxmlformats.org/spreadsheetml/2006/main" count="578" uniqueCount="283">
  <si>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</si>
  <si>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</si>
  <si>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</si>
  <si>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</si>
  <si>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</si>
  <si>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</si>
  <si>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</si>
  <si>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</si>
  <si>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</si>
  <si>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</si>
  <si>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</si>
  <si>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</si>
  <si>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</si>
  <si>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</si>
  <si>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</si>
  <si>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</si>
  <si>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</si>
  <si>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</si>
  <si>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</si>
  <si>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</si>
  <si>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</si>
  <si>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</si>
  <si>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</si>
  <si>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</si>
  <si>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</si>
  <si>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</si>
  <si>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</si>
  <si>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</si>
  <si>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</si>
  <si>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</si>
  <si>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</si>
  <si>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</si>
  <si>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</si>
  <si>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</si>
  <si>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</si>
  <si>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</si>
  <si>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</si>
  <si>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</si>
  <si>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</si>
  <si>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</si>
  <si>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</si>
  <si>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</si>
  <si>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</si>
  <si>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</si>
  <si>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</si>
  <si>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</si>
  <si>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</si>
  <si>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</si>
  <si>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</si>
  <si>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</si>
  <si>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</si>
  <si>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</si>
  <si>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</si>
  <si>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</si>
  <si>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</si>
  <si>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</si>
  <si>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</si>
  <si>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</si>
  <si>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</si>
  <si>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</si>
  <si>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</si>
  <si>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</si>
  <si>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</si>
  <si>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</si>
  <si>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</si>
  <si>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</si>
  <si>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</si>
  <si>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</si>
  <si>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</si>
  <si>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</si>
  <si>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</si>
  <si>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</si>
  <si>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</si>
  <si>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</si>
  <si>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</si>
  <si>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</si>
  <si>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</si>
  <si>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</si>
  <si>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</si>
  <si>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</si>
  <si>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</si>
  <si>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</si>
  <si>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</si>
  <si>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</si>
  <si>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</si>
  <si>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</si>
  <si>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</si>
  <si>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</si>
  <si>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</si>
  <si>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</si>
  <si>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</si>
  <si>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</si>
  <si>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</si>
  <si>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</si>
  <si>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</si>
  <si>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</si>
  <si>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</si>
  <si>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</si>
  <si>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</si>
  <si>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</si>
  <si>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</si>
  <si>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</si>
  <si>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</si>
  <si>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</si>
  <si>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</si>
  <si>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</si>
  <si>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</si>
  <si>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</si>
  <si>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</si>
  <si>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</si>
  <si>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</si>
  <si>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</si>
  <si>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</si>
  <si>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</si>
  <si>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</si>
  <si>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</si>
  <si>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</si>
  <si>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</si>
  <si>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</si>
  <si>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</si>
  <si>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</si>
  <si>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</si>
  <si>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</si>
  <si>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</si>
  <si>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</si>
  <si>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</si>
  <si>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</si>
  <si>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</si>
  <si>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</si>
  <si>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</si>
  <si>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</si>
  <si>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</si>
  <si>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</si>
  <si>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</si>
  <si>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</si>
  <si>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</si>
  <si>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</si>
  <si>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</si>
  <si>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</si>
  <si>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</si>
  <si>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</si>
  <si>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</si>
  <si>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</si>
  <si>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</si>
  <si>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</si>
  <si>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</si>
  <si>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</si>
  <si>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</si>
  <si>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</si>
  <si>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</si>
  <si>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</si>
  <si>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</si>
  <si>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</si>
  <si>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</si>
  <si>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</si>
  <si>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</si>
  <si>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</si>
  <si>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</si>
  <si>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</si>
  <si>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</si>
  <si>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</si>
  <si>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</si>
  <si>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</si>
  <si>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</si>
  <si>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</si>
  <si>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</si>
  <si>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</si>
  <si>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</si>
  <si>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</si>
  <si>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Oranga Tamariki—Ministry for Children </t>
  </si>
  <si>
    <t>Sir Wira Gardiner</t>
  </si>
  <si>
    <t>Launch Event for Mental Health and Wellbeing Commission</t>
  </si>
  <si>
    <t>Chair, Mental Health and Wellbeing Commission</t>
  </si>
  <si>
    <t>Invitation to an event</t>
  </si>
  <si>
    <t>Excellence in Foster Care Awards</t>
  </si>
  <si>
    <t>Their Excellencies The Rt Hon Dame Patsy Reddy, GNZM, QSO Governor-General of New Zealand and Sir David Gascoigne, KNZM, CBE</t>
  </si>
  <si>
    <t xml:space="preserve">Te Pou o Te Whare </t>
  </si>
  <si>
    <t>Chief Executive Sport NZ</t>
  </si>
  <si>
    <t>Airfares</t>
  </si>
  <si>
    <t>Auckland</t>
  </si>
  <si>
    <t>Travel agency fees</t>
  </si>
  <si>
    <t>Kerikeri</t>
  </si>
  <si>
    <t>Wellington</t>
  </si>
  <si>
    <t>Officials not required:  Waitangi celebrations</t>
  </si>
  <si>
    <t>Rotorua</t>
  </si>
  <si>
    <t>Rental car</t>
  </si>
  <si>
    <t>Taxi fare</t>
  </si>
  <si>
    <t>Christchurch</t>
  </si>
  <si>
    <t>Hamilton</t>
  </si>
  <si>
    <t>Napier</t>
  </si>
  <si>
    <t>Accomodation</t>
  </si>
  <si>
    <t>Gisborne</t>
  </si>
  <si>
    <t>Printing costs</t>
  </si>
  <si>
    <t xml:space="preserve">Business cards for incoming Chief Executive </t>
  </si>
  <si>
    <t>New Plymouth</t>
  </si>
  <si>
    <t>Palmerston North</t>
  </si>
  <si>
    <t>Whangarei</t>
  </si>
  <si>
    <t>Tauranga</t>
  </si>
  <si>
    <t>Whakatane</t>
  </si>
  <si>
    <t>Blenheim</t>
  </si>
  <si>
    <t>Invercargill</t>
  </si>
  <si>
    <t>Nil International Travel</t>
  </si>
  <si>
    <t>Nil</t>
  </si>
  <si>
    <t>Airfares refunded</t>
  </si>
  <si>
    <t>Movie Premier opening: Cousins</t>
  </si>
  <si>
    <t>Christchurch / Gisborne</t>
  </si>
  <si>
    <t>Stakeholder engagement:  Hastings
Staff engagement:  Hastings site</t>
  </si>
  <si>
    <t>Stakeholder engagement:  Auckland</t>
  </si>
  <si>
    <t xml:space="preserve">Stakeholder engagement: Te Rūnanga o Ngāi Tahu
Staff engagement:  Christchurch East
Media interview:  Tahu FM </t>
  </si>
  <si>
    <t>Staff engagement:  Te Puna Wai ō Tuhinapo
Staff engagement:  Youth Justice Southern Region Forum
Stakeholder engagement:  Te Runanga o Nga Maata</t>
  </si>
  <si>
    <t>Waitangi celebrations</t>
  </si>
  <si>
    <t xml:space="preserve">Travel agency fees </t>
  </si>
  <si>
    <t>Stakeholder visits with Minister
Staff engagement:  Hamilton sites</t>
  </si>
  <si>
    <t>Travel cancelled COVID-19:  Stakeholder visits with Minister
Staff engagement:  Hamilton sites</t>
  </si>
  <si>
    <t>Announcement of the furture of Health</t>
  </si>
  <si>
    <t>Rethinking How Governments Manage Risk</t>
  </si>
  <si>
    <t>Breakfast Roundtable</t>
  </si>
  <si>
    <t>Whanau Awhina Plunkets 114th Birthday</t>
  </si>
  <si>
    <t>Whanau Awhina Plunket</t>
  </si>
  <si>
    <t>The Dawn Raids Apology</t>
  </si>
  <si>
    <t>NZDF Advanced Command &amp; Staff Course</t>
  </si>
  <si>
    <t>NZDF</t>
  </si>
  <si>
    <t>Invitation to speak at event</t>
  </si>
  <si>
    <t>N/A</t>
  </si>
  <si>
    <t>No information to disclose</t>
  </si>
  <si>
    <t>Staff engagement: Rotorua Site
Stakeholder engagement: Rotorua Site</t>
  </si>
  <si>
    <t>Stakeholder engagement: Rotorua</t>
  </si>
  <si>
    <t>Stakeholder engagement: Whakatane
Staff engagement: Whakatane Site and Te Pukaea o Te Wairoa</t>
  </si>
  <si>
    <t>Stakeholder engagement: Whakatakapokai Blessing / Opening</t>
  </si>
  <si>
    <t>Staff engagement: Auckland sites 
Stakeholder engagement: Auckland</t>
  </si>
  <si>
    <t>Staff engagment: Napier</t>
  </si>
  <si>
    <t>Staff engagement: Gisborne site</t>
  </si>
  <si>
    <t>Stakeholder engagement: Tauranga</t>
  </si>
  <si>
    <t>Travel Agency Fees</t>
  </si>
  <si>
    <t>Kaitaia</t>
  </si>
  <si>
    <t>Nelson</t>
  </si>
  <si>
    <t>Whanganui</t>
  </si>
  <si>
    <t>Rental Car</t>
  </si>
  <si>
    <t xml:space="preserve">Stakeholder engagement: Hamilton </t>
  </si>
  <si>
    <t xml:space="preserve">Staff engagement: Auckland </t>
  </si>
  <si>
    <t>Taxi Airport to Auckland City return</t>
  </si>
  <si>
    <t>Whangarei, Kerikeri, Auckland</t>
  </si>
  <si>
    <t>Stakeholder engagement: Auckland; Kaikohe
Staff engagement: Kahui Arahi; National Contact Centre; Whangarei Site</t>
  </si>
  <si>
    <t>Event cancelled: Stakeholder engagement: Kaikohe</t>
  </si>
  <si>
    <t>Strategic Partnership Signing:  Ngāti Kahungunu</t>
  </si>
  <si>
    <t>Stakeholder engagement: Palmerston North
Staff engagement: Palmerston North site</t>
  </si>
  <si>
    <t>Event cancelled:  Stakeholder engagement Invercargill</t>
  </si>
  <si>
    <t>Stakeholder engagement: Manaaki Tairawhiti Offices; Te Runaga O Tauranga nui a Kiwa</t>
  </si>
  <si>
    <t>Event cancelled:  Stakeholder engagement Hastings</t>
  </si>
  <si>
    <t>Stakeholder engagement: New Plymouth
Staff engagement: New Plymouth sites</t>
  </si>
  <si>
    <t>Event cancelled:  Staff engagement: Napier</t>
  </si>
  <si>
    <t>Media interview:  TVNZ</t>
  </si>
  <si>
    <t>Stakeholder engagement: Ngāti Tūwharetoa
Staff engagement: Turangi</t>
  </si>
  <si>
    <t>Stakeholder engagement:  Whanganui
Staff engagement: Whanganui Site</t>
  </si>
  <si>
    <t>Travel Agency fees</t>
  </si>
  <si>
    <t>Stakeholder engagement:  Invercargill</t>
  </si>
  <si>
    <t>Taupō</t>
  </si>
  <si>
    <t>Stakeholder engagement: He Korowai Trust
Staff engagement: Kaitaia Site</t>
  </si>
  <si>
    <t>Stakeholder engagement: Blenheim and Nelson
Staff engagement: Blenheim site; Nelson site</t>
  </si>
  <si>
    <t>Taxi to Stakeholder meeting</t>
  </si>
  <si>
    <t>Minister for Health</t>
  </si>
  <si>
    <t>Minister for Pacific Peoples</t>
  </si>
  <si>
    <t>Staff engagement: Gisborne</t>
  </si>
  <si>
    <t>Taxi to Christchurch Airport</t>
  </si>
  <si>
    <t>Stakeholder engagement: Rotorua Site
Staff engagement: Rotorua Site</t>
  </si>
  <si>
    <t>Taxi to Wellington Airport</t>
  </si>
  <si>
    <t>Stakeholder engagement: Te Wharau O Te Tairawhiti Remand Home Opening
Stakeholder engagement:  Auckland
Staff engagement:  Auckland sites</t>
  </si>
  <si>
    <t>Taxi from Auckland Airport</t>
  </si>
  <si>
    <t>Taxi from WLG Airport to Office</t>
  </si>
  <si>
    <t>Taxi from Wellington airport</t>
  </si>
  <si>
    <t>Taxi from office to airport</t>
  </si>
  <si>
    <t>Taxi from Wellington airport to office</t>
  </si>
  <si>
    <t>Taxi from office to Wellington airport</t>
  </si>
  <si>
    <t>Taxi from stakeholder event</t>
  </si>
  <si>
    <t>Taxi to Office</t>
  </si>
  <si>
    <t xml:space="preserve">Wellington </t>
  </si>
  <si>
    <t>Taxi to Staff Engagement</t>
  </si>
  <si>
    <t xml:space="preserve">Taxi fare </t>
  </si>
  <si>
    <t>Return taxi fare to stakeholder event</t>
  </si>
  <si>
    <t>Taxi to Airport from office</t>
  </si>
  <si>
    <t>Taxi to stakeholder meeting</t>
  </si>
  <si>
    <t>Stakeholder engagement: Hastings</t>
  </si>
  <si>
    <t>This disclosure has been approved by the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</si>
</sst>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CCFFCC"/>
        <bgColor rgb="FF000000"/>
      </patternFill>
    </fill>
    <fill>
      <patternFill patternType="solid">
        <fgColor theme="0"/>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12" borderId="11" xfId="0" applyFont="1" applyFill="1" applyBorder="1" applyAlignment="1" applyProtection="1">
      <alignment vertical="center" wrapText="1"/>
      <protection locked="0"/>
    </xf>
    <xf numFmtId="0" fontId="15" fillId="11" borderId="0" xfId="0" applyFont="1" applyFill="1" applyBorder="1" applyAlignment="1" applyProtection="1">
      <alignment vertical="center" wrapText="1"/>
      <protection locked="0"/>
    </xf>
    <xf numFmtId="0" fontId="0" fillId="11" borderId="0" xfId="0" applyFill="1" applyProtection="1">
      <protection locked="0"/>
    </xf>
    <xf numFmtId="167" fontId="15" fillId="11" borderId="3" xfId="0" applyNumberFormat="1" applyFont="1" applyFill="1" applyBorder="1" applyAlignment="1" applyProtection="1">
      <alignment horizontal="right" vertical="center"/>
      <protection locked="0"/>
    </xf>
    <xf numFmtId="0" fontId="0" fillId="13" borderId="0" xfId="0" applyFill="1" applyAlignment="1" applyProtection="1">
      <alignment wrapText="1"/>
      <protection locked="0"/>
    </xf>
    <xf numFmtId="164" fontId="15" fillId="11" borderId="4" xfId="0" applyNumberFormat="1" applyFont="1" applyFill="1" applyBorder="1" applyAlignment="1" applyProtection="1">
      <alignment horizontal="left" vertical="center" wrapText="1"/>
      <protection locked="0"/>
    </xf>
    <xf numFmtId="0" fontId="15" fillId="12" borderId="0" xfId="0" applyFont="1" applyFill="1" applyBorder="1" applyAlignment="1" applyProtection="1">
      <alignment vertical="center" wrapText="1"/>
      <protection locked="0"/>
    </xf>
    <xf numFmtId="0" fontId="0" fillId="0" borderId="0" xfId="0" applyFill="1" applyAlignment="1" applyProtection="1">
      <alignment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11"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3.8" zeroHeight="1" x14ac:dyDescent="0.25"/>
  <cols>
    <col min="1" max="1" width="219.33203125" style="70" customWidth="1"/>
    <col min="2" max="2" width="33.33203125" style="69" customWidth="1"/>
    <col min="3" max="16384" width="8.6640625" style="16" hidden="1"/>
  </cols>
  <sheetData>
    <row r="1" spans="1:2" ht="23.25" customHeight="1" x14ac:dyDescent="0.25">
      <c r="A1" s="68" t="s">
        <v>0</v>
      </c>
    </row>
    <row r="2" spans="1:2" ht="33" customHeight="1" x14ac:dyDescent="0.25">
      <c r="A2" s="132" t="s">
        <v>1</v>
      </c>
    </row>
    <row r="3" spans="1:2" ht="17.25" customHeight="1" x14ac:dyDescent="0.25"/>
    <row r="4" spans="1:2" ht="23.25" customHeight="1" x14ac:dyDescent="0.25">
      <c r="A4" s="156" t="s">
        <v>2</v>
      </c>
    </row>
    <row r="5" spans="1:2" ht="17.25" customHeight="1" x14ac:dyDescent="0.25"/>
    <row r="6" spans="1:2" ht="23.25" customHeight="1" x14ac:dyDescent="0.25">
      <c r="A6" s="71" t="s">
        <v>3</v>
      </c>
    </row>
    <row r="7" spans="1:2" ht="17.25" customHeight="1" x14ac:dyDescent="0.25">
      <c r="A7" s="72" t="s">
        <v>4</v>
      </c>
    </row>
    <row r="8" spans="1:2" ht="17.25" customHeight="1" x14ac:dyDescent="0.25">
      <c r="A8" s="73" t="s">
        <v>5</v>
      </c>
    </row>
    <row r="9" spans="1:2" ht="17.25" customHeight="1" x14ac:dyDescent="0.25">
      <c r="A9" s="73"/>
    </row>
    <row r="10" spans="1:2" ht="23.25" customHeight="1" x14ac:dyDescent="0.25">
      <c r="A10" s="71" t="s">
        <v>6</v>
      </c>
      <c r="B10" s="105" t="s">
        <v>7</v>
      </c>
    </row>
    <row r="11" spans="1:2" ht="17.25" customHeight="1" x14ac:dyDescent="0.25">
      <c r="A11" s="74" t="s">
        <v>8</v>
      </c>
    </row>
    <row r="12" spans="1:2" ht="17.25" customHeight="1" x14ac:dyDescent="0.25">
      <c r="A12" s="73" t="s">
        <v>9</v>
      </c>
    </row>
    <row r="13" spans="1:2" ht="17.25" customHeight="1" x14ac:dyDescent="0.25">
      <c r="A13" s="73" t="s">
        <v>10</v>
      </c>
    </row>
    <row r="14" spans="1:2" ht="17.25" customHeight="1" x14ac:dyDescent="0.25">
      <c r="A14" s="75" t="s">
        <v>11</v>
      </c>
    </row>
    <row r="15" spans="1:2" ht="17.25" customHeight="1" x14ac:dyDescent="0.25">
      <c r="A15" s="73" t="s">
        <v>12</v>
      </c>
    </row>
    <row r="16" spans="1:2" ht="17.25" customHeight="1" x14ac:dyDescent="0.25">
      <c r="A16" s="73"/>
    </row>
    <row r="17" spans="1:1" ht="23.25" customHeight="1" x14ac:dyDescent="0.25">
      <c r="A17" s="71" t="s">
        <v>13</v>
      </c>
    </row>
    <row r="18" spans="1:1" ht="17.25" customHeight="1" x14ac:dyDescent="0.25">
      <c r="A18" s="75" t="s">
        <v>14</v>
      </c>
    </row>
    <row r="19" spans="1:1" ht="17.25" customHeight="1" x14ac:dyDescent="0.25">
      <c r="A19" s="75" t="s">
        <v>15</v>
      </c>
    </row>
    <row r="20" spans="1:1" ht="17.25" customHeight="1" x14ac:dyDescent="0.25">
      <c r="A20" s="101" t="s">
        <v>16</v>
      </c>
    </row>
    <row r="21" spans="1:1" ht="17.25" customHeight="1" x14ac:dyDescent="0.25">
      <c r="A21" s="76"/>
    </row>
    <row r="22" spans="1:1" ht="23.25" customHeight="1" x14ac:dyDescent="0.25">
      <c r="A22" s="71" t="s">
        <v>17</v>
      </c>
    </row>
    <row r="23" spans="1:1" ht="17.25" customHeight="1" x14ac:dyDescent="0.25">
      <c r="A23" s="76" t="s">
        <v>18</v>
      </c>
    </row>
    <row r="24" spans="1:1" ht="17.25" customHeight="1" x14ac:dyDescent="0.25">
      <c r="A24" s="76"/>
    </row>
    <row r="25" spans="1:1" ht="23.25" customHeight="1" x14ac:dyDescent="0.25">
      <c r="A25" s="71" t="s">
        <v>19</v>
      </c>
    </row>
    <row r="26" spans="1:1" ht="17.25" customHeight="1" x14ac:dyDescent="0.25">
      <c r="A26" s="77" t="s">
        <v>20</v>
      </c>
    </row>
    <row r="27" spans="1:1" ht="32.25" customHeight="1" x14ac:dyDescent="0.25">
      <c r="A27" s="75" t="s">
        <v>21</v>
      </c>
    </row>
    <row r="28" spans="1:1" ht="17.25" customHeight="1" x14ac:dyDescent="0.25">
      <c r="A28" s="77" t="s">
        <v>22</v>
      </c>
    </row>
    <row r="29" spans="1:1" ht="32.25" customHeight="1" x14ac:dyDescent="0.25">
      <c r="A29" s="75" t="s">
        <v>23</v>
      </c>
    </row>
    <row r="30" spans="1:1" ht="17.25" customHeight="1" x14ac:dyDescent="0.25">
      <c r="A30" s="77" t="s">
        <v>24</v>
      </c>
    </row>
    <row r="31" spans="1:1" ht="17.25" customHeight="1" x14ac:dyDescent="0.25">
      <c r="A31" s="75" t="s">
        <v>25</v>
      </c>
    </row>
    <row r="32" spans="1:1" ht="17.25" customHeight="1" x14ac:dyDescent="0.25">
      <c r="A32" s="77" t="s">
        <v>26</v>
      </c>
    </row>
    <row r="33" spans="1:1" ht="32.25" customHeight="1" x14ac:dyDescent="0.25">
      <c r="A33" s="78" t="s">
        <v>27</v>
      </c>
    </row>
    <row r="34" spans="1:1" ht="32.25" customHeight="1" x14ac:dyDescent="0.25">
      <c r="A34" s="79" t="s">
        <v>28</v>
      </c>
    </row>
    <row r="35" spans="1:1" ht="17.25" customHeight="1" x14ac:dyDescent="0.25">
      <c r="A35" s="77" t="s">
        <v>29</v>
      </c>
    </row>
    <row r="36" spans="1:1" ht="32.25" customHeight="1" x14ac:dyDescent="0.25">
      <c r="A36" s="75" t="s">
        <v>30</v>
      </c>
    </row>
    <row r="37" spans="1:1" ht="32.25" customHeight="1" x14ac:dyDescent="0.25">
      <c r="A37" s="78" t="s">
        <v>31</v>
      </c>
    </row>
    <row r="38" spans="1:1" ht="32.25" customHeight="1" x14ac:dyDescent="0.25">
      <c r="A38" s="75" t="s">
        <v>32</v>
      </c>
    </row>
    <row r="39" spans="1:1" ht="17.25" customHeight="1" x14ac:dyDescent="0.25">
      <c r="A39" s="79"/>
    </row>
    <row r="40" spans="1:1" ht="22.5" customHeight="1" x14ac:dyDescent="0.25">
      <c r="A40" s="71" t="s">
        <v>33</v>
      </c>
    </row>
    <row r="41" spans="1:1" ht="17.25" customHeight="1" x14ac:dyDescent="0.25">
      <c r="A41" s="84" t="s">
        <v>34</v>
      </c>
    </row>
    <row r="42" spans="1:1" ht="17.25" customHeight="1" x14ac:dyDescent="0.25">
      <c r="A42" s="80" t="s">
        <v>35</v>
      </c>
    </row>
    <row r="43" spans="1:1" ht="17.25" customHeight="1" x14ac:dyDescent="0.25">
      <c r="A43" s="81" t="s">
        <v>36</v>
      </c>
    </row>
    <row r="44" spans="1:1" ht="32.25" customHeight="1" x14ac:dyDescent="0.25">
      <c r="A44" s="81" t="s">
        <v>37</v>
      </c>
    </row>
    <row r="45" spans="1:1" ht="32.25" customHeight="1" x14ac:dyDescent="0.25">
      <c r="A45" s="81" t="s">
        <v>38</v>
      </c>
    </row>
    <row r="46" spans="1:1" ht="17.25" customHeight="1" x14ac:dyDescent="0.25">
      <c r="A46" s="82" t="s">
        <v>39</v>
      </c>
    </row>
    <row r="47" spans="1:1" ht="32.25" customHeight="1" x14ac:dyDescent="0.25">
      <c r="A47" s="78" t="s">
        <v>40</v>
      </c>
    </row>
    <row r="48" spans="1:1" ht="32.25" customHeight="1" x14ac:dyDescent="0.25">
      <c r="A48" s="78" t="s">
        <v>41</v>
      </c>
    </row>
    <row r="49" spans="1:1" ht="32.25" customHeight="1" x14ac:dyDescent="0.25">
      <c r="A49" s="81" t="s">
        <v>42</v>
      </c>
    </row>
    <row r="50" spans="1:1" ht="17.25" customHeight="1" x14ac:dyDescent="0.25">
      <c r="A50" s="81" t="s">
        <v>43</v>
      </c>
    </row>
    <row r="51" spans="1:1" ht="17.25" customHeight="1" x14ac:dyDescent="0.25">
      <c r="A51" s="81" t="s">
        <v>44</v>
      </c>
    </row>
    <row r="52" spans="1:1" ht="17.25" customHeight="1" x14ac:dyDescent="0.25">
      <c r="A52" s="81"/>
    </row>
    <row r="53" spans="1:1" ht="22.5" customHeight="1" x14ac:dyDescent="0.25">
      <c r="A53" s="71" t="s">
        <v>45</v>
      </c>
    </row>
    <row r="54" spans="1:1" ht="32.25" customHeight="1" x14ac:dyDescent="0.25">
      <c r="A54" s="142" t="s">
        <v>46</v>
      </c>
    </row>
    <row r="55" spans="1:1" ht="17.25" customHeight="1" x14ac:dyDescent="0.25">
      <c r="A55" s="83" t="s">
        <v>47</v>
      </c>
    </row>
    <row r="56" spans="1:1" ht="17.25" customHeight="1" x14ac:dyDescent="0.25">
      <c r="A56" s="84" t="s">
        <v>48</v>
      </c>
    </row>
    <row r="57" spans="1:1" ht="17.25" customHeight="1" x14ac:dyDescent="0.25">
      <c r="A57" s="101" t="s">
        <v>49</v>
      </c>
    </row>
    <row r="58" spans="1:1" ht="17.25" customHeight="1" x14ac:dyDescent="0.25">
      <c r="A58" s="85" t="s">
        <v>50</v>
      </c>
    </row>
    <row r="59" spans="1:1" x14ac:dyDescent="0.25"/>
    <row r="61" spans="1:1" hidden="1" x14ac:dyDescent="0.25">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Header>&amp;C&amp;"Calibri"&amp;14&amp;K000000IN-CONFIDENCE&amp;1#</oddHead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3.2" zeroHeight="1" x14ac:dyDescent="0.25"/>
  <cols>
    <col min="1" max="1" width="35.6640625" style="16" customWidth="1"/>
    <col min="2" max="2" width="21.5546875" style="16" customWidth="1"/>
    <col min="3" max="3" width="33.5546875" style="16" customWidth="1"/>
    <col min="4" max="4" width="4.33203125" style="16" customWidth="1"/>
    <col min="5" max="5" width="29" style="16" customWidth="1"/>
    <col min="6" max="6" width="19" style="16" customWidth="1"/>
    <col min="7" max="7" width="42" style="16" customWidth="1"/>
    <col min="8" max="11" width="9.21875" style="16" hidden="1" customWidth="1"/>
    <col min="12" max="16384" width="9.21875" style="16" hidden="1"/>
  </cols>
  <sheetData>
    <row r="1" spans="1:11" ht="26.25" customHeight="1" x14ac:dyDescent="0.25">
      <c r="A1" s="178" t="s">
        <v>51</v>
      </c>
      <c r="B1" s="178"/>
      <c r="C1" s="178"/>
      <c r="D1" s="178"/>
      <c r="E1" s="178"/>
      <c r="F1" s="178"/>
      <c r="G1" s="46"/>
      <c r="H1" s="46"/>
      <c r="I1" s="46"/>
      <c r="J1" s="46"/>
      <c r="K1" s="46"/>
    </row>
    <row r="2" spans="1:11" ht="21" customHeight="1" x14ac:dyDescent="0.25">
      <c r="A2" s="4" t="s">
        <v>52</v>
      </c>
      <c r="B2" s="179" t="s">
        <v>169</v>
      </c>
      <c r="C2" s="179"/>
      <c r="D2" s="179"/>
      <c r="E2" s="179"/>
      <c r="F2" s="179"/>
      <c r="G2" s="46"/>
      <c r="H2" s="46"/>
      <c r="I2" s="46"/>
      <c r="J2" s="46"/>
      <c r="K2" s="46"/>
    </row>
    <row r="3" spans="1:11" ht="21" customHeight="1" x14ac:dyDescent="0.25">
      <c r="A3" s="4" t="s">
        <v>53</v>
      </c>
      <c r="B3" s="179" t="s">
        <v>170</v>
      </c>
      <c r="C3" s="179"/>
      <c r="D3" s="179"/>
      <c r="E3" s="179"/>
      <c r="F3" s="179"/>
      <c r="G3" s="46"/>
      <c r="H3" s="46"/>
      <c r="I3" s="46"/>
      <c r="J3" s="46"/>
      <c r="K3" s="46"/>
    </row>
    <row r="4" spans="1:11" ht="21" customHeight="1" x14ac:dyDescent="0.25">
      <c r="A4" s="4" t="s">
        <v>54</v>
      </c>
      <c r="B4" s="180">
        <v>44228</v>
      </c>
      <c r="C4" s="180"/>
      <c r="D4" s="180"/>
      <c r="E4" s="180"/>
      <c r="F4" s="180"/>
      <c r="G4" s="46"/>
      <c r="H4" s="46"/>
      <c r="I4" s="46"/>
      <c r="J4" s="46"/>
      <c r="K4" s="46"/>
    </row>
    <row r="5" spans="1:11" ht="21" customHeight="1" x14ac:dyDescent="0.25">
      <c r="A5" s="4" t="s">
        <v>55</v>
      </c>
      <c r="B5" s="180">
        <v>44377</v>
      </c>
      <c r="C5" s="180"/>
      <c r="D5" s="180"/>
      <c r="E5" s="180"/>
      <c r="F5" s="180"/>
      <c r="G5" s="46"/>
      <c r="H5" s="46"/>
      <c r="I5" s="46"/>
      <c r="J5" s="46"/>
      <c r="K5" s="46"/>
    </row>
    <row r="6" spans="1:11" ht="21" customHeight="1" x14ac:dyDescent="0.25">
      <c r="A6" s="4" t="s">
        <v>56</v>
      </c>
      <c r="B6" s="177" t="s">
        <v>86</v>
      </c>
      <c r="C6" s="177"/>
      <c r="D6" s="177"/>
      <c r="E6" s="177"/>
      <c r="F6" s="177"/>
      <c r="G6" s="34"/>
      <c r="H6" s="46"/>
      <c r="I6" s="46"/>
      <c r="J6" s="46"/>
      <c r="K6" s="46"/>
    </row>
    <row r="7" spans="1:11" ht="21" customHeight="1" x14ac:dyDescent="0.25">
      <c r="A7" s="4" t="s">
        <v>57</v>
      </c>
      <c r="B7" s="176" t="s">
        <v>89</v>
      </c>
      <c r="C7" s="176"/>
      <c r="D7" s="176"/>
      <c r="E7" s="176"/>
      <c r="F7" s="176"/>
      <c r="G7" s="34"/>
      <c r="H7" s="46"/>
      <c r="I7" s="46"/>
      <c r="J7" s="46"/>
      <c r="K7" s="46"/>
    </row>
    <row r="8" spans="1:11" ht="21" customHeight="1" x14ac:dyDescent="0.25">
      <c r="A8" s="4" t="s">
        <v>59</v>
      </c>
      <c r="B8" s="176" t="s">
        <v>282</v>
      </c>
      <c r="C8" s="176"/>
      <c r="D8" s="176"/>
      <c r="E8" s="176"/>
      <c r="F8" s="176"/>
      <c r="G8" s="34"/>
      <c r="H8" s="46"/>
      <c r="I8" s="46"/>
      <c r="J8" s="46"/>
      <c r="K8" s="46"/>
    </row>
    <row r="9" spans="1:11" ht="66.75" customHeight="1" x14ac:dyDescent="0.25">
      <c r="A9" s="175" t="s">
        <v>60</v>
      </c>
      <c r="B9" s="175"/>
      <c r="C9" s="175"/>
      <c r="D9" s="175"/>
      <c r="E9" s="175"/>
      <c r="F9" s="175"/>
      <c r="G9" s="34"/>
      <c r="H9" s="46"/>
      <c r="I9" s="46"/>
      <c r="J9" s="46"/>
      <c r="K9" s="46"/>
    </row>
    <row r="10" spans="1:11" s="131" customFormat="1" ht="36" customHeight="1" x14ac:dyDescent="0.25">
      <c r="A10" s="125" t="s">
        <v>61</v>
      </c>
      <c r="B10" s="126" t="s">
        <v>62</v>
      </c>
      <c r="C10" s="126" t="s">
        <v>63</v>
      </c>
      <c r="D10" s="127"/>
      <c r="E10" s="128" t="s">
        <v>29</v>
      </c>
      <c r="F10" s="129" t="s">
        <v>64</v>
      </c>
      <c r="G10" s="130"/>
      <c r="H10" s="130"/>
      <c r="I10" s="130"/>
      <c r="J10" s="130"/>
      <c r="K10" s="130"/>
    </row>
    <row r="11" spans="1:11" ht="27.75" customHeight="1" x14ac:dyDescent="0.3">
      <c r="A11" s="10" t="s">
        <v>65</v>
      </c>
      <c r="B11" s="94">
        <f>B15+B16+B17</f>
        <v>16567.470000000005</v>
      </c>
      <c r="C11" s="102" t="str">
        <f>IF(Travel!B6="",A34,Travel!B6)</f>
        <v>Figures exclude GST</v>
      </c>
      <c r="D11" s="8"/>
      <c r="E11" s="10" t="s">
        <v>66</v>
      </c>
      <c r="F11" s="56">
        <f>'Gifts and benefits'!C21</f>
        <v>8</v>
      </c>
      <c r="G11" s="47"/>
      <c r="H11" s="47"/>
      <c r="I11" s="47"/>
      <c r="J11" s="47"/>
      <c r="K11" s="47"/>
    </row>
    <row r="12" spans="1:11" ht="27.75" customHeight="1" x14ac:dyDescent="0.3">
      <c r="A12" s="10" t="s">
        <v>24</v>
      </c>
      <c r="B12" s="94">
        <f>Hospitality!B14</f>
        <v>0</v>
      </c>
      <c r="C12" s="102" t="str">
        <f>IF(Hospitality!B6="",A34,Hospitality!B6)</f>
        <v>Figures exclude GST</v>
      </c>
      <c r="D12" s="8"/>
      <c r="E12" s="10" t="s">
        <v>67</v>
      </c>
      <c r="F12" s="56">
        <f>'Gifts and benefits'!C22</f>
        <v>3</v>
      </c>
      <c r="G12" s="47"/>
      <c r="H12" s="47"/>
      <c r="I12" s="47"/>
      <c r="J12" s="47"/>
      <c r="K12" s="47"/>
    </row>
    <row r="13" spans="1:11" ht="27.75" customHeight="1" x14ac:dyDescent="0.25">
      <c r="A13" s="10" t="s">
        <v>68</v>
      </c>
      <c r="B13" s="94">
        <f>'All other expenses'!B14</f>
        <v>18.64</v>
      </c>
      <c r="C13" s="102" t="str">
        <f>IF('All other expenses'!B6="",A34,'All other expenses'!B6)</f>
        <v>Figures exclude GST</v>
      </c>
      <c r="D13" s="8"/>
      <c r="E13" s="10" t="s">
        <v>69</v>
      </c>
      <c r="F13" s="56">
        <f>'Gifts and benefits'!C23</f>
        <v>5</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Travel!B15</f>
        <v>0</v>
      </c>
      <c r="C15" s="104" t="str">
        <f>C11</f>
        <v>Figures exclude GST</v>
      </c>
      <c r="D15" s="8"/>
      <c r="E15" s="8"/>
      <c r="F15" s="58"/>
      <c r="G15" s="46"/>
      <c r="H15" s="46"/>
      <c r="I15" s="46"/>
      <c r="J15" s="46"/>
      <c r="K15" s="46"/>
    </row>
    <row r="16" spans="1:11" ht="27.75" customHeight="1" x14ac:dyDescent="0.25">
      <c r="A16" s="11" t="s">
        <v>71</v>
      </c>
      <c r="B16" s="96">
        <f>Travel!B111</f>
        <v>16346.140000000005</v>
      </c>
      <c r="C16" s="104" t="str">
        <f>C11</f>
        <v>Figures exclude GST</v>
      </c>
      <c r="D16" s="59"/>
      <c r="E16" s="8"/>
      <c r="F16" s="60"/>
      <c r="G16" s="46"/>
      <c r="H16" s="46"/>
      <c r="I16" s="46"/>
      <c r="J16" s="46"/>
      <c r="K16" s="46"/>
    </row>
    <row r="17" spans="1:11" ht="27.75" customHeight="1" x14ac:dyDescent="0.25">
      <c r="A17" s="11" t="s">
        <v>72</v>
      </c>
      <c r="B17" s="96">
        <f>Travel!B126</f>
        <v>221.32999999999998</v>
      </c>
      <c r="C17" s="104" t="str">
        <f>C11</f>
        <v>Figures exclude GST</v>
      </c>
      <c r="D17" s="8"/>
      <c r="E17" s="8"/>
      <c r="F17" s="60"/>
      <c r="G17" s="46"/>
      <c r="H17" s="46"/>
      <c r="I17" s="46"/>
      <c r="J17" s="46"/>
      <c r="K17" s="46"/>
    </row>
    <row r="18" spans="1:11" ht="27.75" customHeight="1" x14ac:dyDescent="0.25">
      <c r="A18" s="27"/>
      <c r="B18" s="22"/>
      <c r="C18" s="27"/>
      <c r="D18" s="7"/>
      <c r="E18" s="7"/>
      <c r="F18" s="61"/>
      <c r="G18" s="62"/>
      <c r="H18" s="62"/>
      <c r="I18" s="62"/>
      <c r="J18" s="62"/>
      <c r="K18" s="62"/>
    </row>
    <row r="19" spans="1:11" x14ac:dyDescent="0.25">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75" customHeight="1" x14ac:dyDescent="0.25">
      <c r="A21" s="23" t="s">
        <v>75</v>
      </c>
      <c r="B21" s="53"/>
      <c r="C21" s="53"/>
      <c r="D21" s="20"/>
      <c r="E21" s="27"/>
      <c r="F21" s="27"/>
      <c r="G21" s="27"/>
      <c r="H21" s="27"/>
      <c r="I21" s="27"/>
      <c r="J21" s="27"/>
      <c r="K21" s="27"/>
    </row>
    <row r="22" spans="1:11" ht="12.75" customHeight="1" x14ac:dyDescent="0.25">
      <c r="A22" s="23" t="s">
        <v>76</v>
      </c>
      <c r="B22" s="53"/>
      <c r="C22" s="53"/>
      <c r="D22" s="20"/>
      <c r="E22" s="27"/>
      <c r="F22" s="27"/>
      <c r="G22" s="27"/>
      <c r="H22" s="27"/>
      <c r="I22" s="27"/>
      <c r="J22" s="27"/>
      <c r="K22" s="27"/>
    </row>
    <row r="23" spans="1:11" ht="12.7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idden="1" x14ac:dyDescent="0.25">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6.4" hidden="1" x14ac:dyDescent="0.25">
      <c r="A48" s="119" t="s">
        <v>98</v>
      </c>
      <c r="B48" s="98"/>
      <c r="C48" s="98"/>
      <c r="D48" s="98"/>
      <c r="E48" s="98"/>
      <c r="F48" s="98"/>
      <c r="G48" s="46"/>
      <c r="H48" s="46"/>
      <c r="I48" s="46"/>
      <c r="J48" s="46"/>
      <c r="K48" s="46"/>
    </row>
    <row r="49" spans="1:11" ht="26.4" hidden="1" x14ac:dyDescent="0.25">
      <c r="A49" s="119" t="s">
        <v>99</v>
      </c>
      <c r="B49" s="98"/>
      <c r="C49" s="98"/>
      <c r="D49" s="98"/>
      <c r="E49" s="98"/>
      <c r="F49" s="98"/>
      <c r="G49" s="46"/>
      <c r="H49" s="46"/>
      <c r="I49" s="46"/>
      <c r="J49" s="46"/>
      <c r="K49" s="46"/>
    </row>
    <row r="50" spans="1:11" ht="26.4" hidden="1" x14ac:dyDescent="0.25">
      <c r="A50" s="120" t="s">
        <v>100</v>
      </c>
      <c r="B50" s="5"/>
      <c r="C50" s="5"/>
      <c r="D50" s="5"/>
      <c r="E50" s="5"/>
      <c r="F50" s="5"/>
      <c r="G50" s="46"/>
      <c r="H50" s="46"/>
      <c r="I50" s="46"/>
      <c r="J50" s="46"/>
      <c r="K50" s="46"/>
    </row>
    <row r="51" spans="1:11" ht="26.4" hidden="1" x14ac:dyDescent="0.25">
      <c r="A51" s="120" t="s">
        <v>101</v>
      </c>
      <c r="B51" s="5"/>
      <c r="C51" s="5"/>
      <c r="D51" s="5"/>
      <c r="E51" s="5"/>
      <c r="F51" s="5"/>
      <c r="G51" s="46"/>
      <c r="H51" s="46"/>
      <c r="I51" s="46"/>
      <c r="J51" s="46"/>
      <c r="K51" s="46"/>
    </row>
    <row r="52" spans="1:11" ht="39.6" hidden="1" x14ac:dyDescent="0.25">
      <c r="A52" s="120" t="s">
        <v>102</v>
      </c>
      <c r="B52" s="110"/>
      <c r="C52" s="110"/>
      <c r="D52" s="118"/>
      <c r="E52" s="66"/>
      <c r="F52" s="66"/>
      <c r="G52" s="46"/>
      <c r="H52" s="46"/>
      <c r="I52" s="46"/>
      <c r="J52" s="46"/>
      <c r="K52" s="46"/>
    </row>
    <row r="53" spans="1:11" hidden="1" x14ac:dyDescent="0.25">
      <c r="A53" s="115" t="s">
        <v>103</v>
      </c>
      <c r="B53" s="116"/>
      <c r="C53" s="116"/>
      <c r="D53" s="109"/>
      <c r="E53" s="67"/>
      <c r="F53" s="67" t="b">
        <v>1</v>
      </c>
      <c r="G53" s="46"/>
      <c r="H53" s="46"/>
      <c r="I53" s="46"/>
      <c r="J53" s="46"/>
      <c r="K53" s="46"/>
    </row>
    <row r="54" spans="1:11" hidden="1" x14ac:dyDescent="0.25">
      <c r="A54" s="117" t="s">
        <v>104</v>
      </c>
      <c r="B54" s="115"/>
      <c r="C54" s="115"/>
      <c r="D54" s="115"/>
      <c r="E54" s="67"/>
      <c r="F54" s="67" t="b">
        <v>0</v>
      </c>
      <c r="G54" s="46"/>
      <c r="H54" s="46"/>
      <c r="I54" s="46"/>
      <c r="J54" s="46"/>
      <c r="K54" s="46"/>
    </row>
    <row r="55" spans="1:11" hidden="1" x14ac:dyDescent="0.25">
      <c r="A55" s="121"/>
      <c r="B55" s="111">
        <f>COUNT(Travel!B12:B14)</f>
        <v>1</v>
      </c>
      <c r="C55" s="111"/>
      <c r="D55" s="111">
        <f>COUNTIF(Travel!D12:D14,"*")</f>
        <v>1</v>
      </c>
      <c r="E55" s="112"/>
      <c r="F55" s="112" t="b">
        <f>MIN(B55,D55)=MAX(B55,D55)</f>
        <v>1</v>
      </c>
      <c r="G55" s="46"/>
      <c r="H55" s="46"/>
      <c r="I55" s="46"/>
      <c r="J55" s="46"/>
      <c r="K55" s="46"/>
    </row>
    <row r="56" spans="1:11" hidden="1" x14ac:dyDescent="0.25">
      <c r="A56" s="121" t="s">
        <v>105</v>
      </c>
      <c r="B56" s="111">
        <f>COUNT(Travel!B19:B110)</f>
        <v>90</v>
      </c>
      <c r="C56" s="111"/>
      <c r="D56" s="111">
        <f>COUNTIF(Travel!D19:D110,"*")</f>
        <v>90</v>
      </c>
      <c r="E56" s="112"/>
      <c r="F56" s="112" t="b">
        <f>MIN(B56,D56)=MAX(B56,D56)</f>
        <v>1</v>
      </c>
    </row>
    <row r="57" spans="1:11" hidden="1" x14ac:dyDescent="0.25">
      <c r="A57" s="122"/>
      <c r="B57" s="111">
        <f>COUNT(Travel!B115:B125)</f>
        <v>9</v>
      </c>
      <c r="C57" s="111"/>
      <c r="D57" s="111">
        <f>COUNTIF(Travel!D115:D125,"*")</f>
        <v>9</v>
      </c>
      <c r="E57" s="112"/>
      <c r="F57" s="112" t="b">
        <f>MIN(B57,D57)=MAX(B57,D57)</f>
        <v>1</v>
      </c>
    </row>
    <row r="58" spans="1:11" hidden="1" x14ac:dyDescent="0.25">
      <c r="A58" s="123" t="s">
        <v>106</v>
      </c>
      <c r="B58" s="113">
        <f>COUNT(Hospitality!B11:B13)</f>
        <v>1</v>
      </c>
      <c r="C58" s="113"/>
      <c r="D58" s="113">
        <f>COUNTIF(Hospitality!D11:D13,"*")</f>
        <v>1</v>
      </c>
      <c r="E58" s="114"/>
      <c r="F58" s="114" t="b">
        <f>MIN(B58,D58)=MAX(B58,D58)</f>
        <v>1</v>
      </c>
    </row>
    <row r="59" spans="1:11" hidden="1" x14ac:dyDescent="0.25">
      <c r="A59" s="124" t="s">
        <v>107</v>
      </c>
      <c r="B59" s="112">
        <f>COUNT('All other expenses'!B11:B13)</f>
        <v>1</v>
      </c>
      <c r="C59" s="112"/>
      <c r="D59" s="112">
        <f>COUNTIF('All other expenses'!D11:D13,"*")</f>
        <v>1</v>
      </c>
      <c r="E59" s="112"/>
      <c r="F59" s="112" t="b">
        <f>MIN(B59,D59)=MAX(B59,D59)</f>
        <v>1</v>
      </c>
    </row>
    <row r="60" spans="1:11" hidden="1" x14ac:dyDescent="0.25">
      <c r="A60" s="123" t="s">
        <v>108</v>
      </c>
      <c r="B60" s="113">
        <f>COUNTIF('Gifts and benefits'!B11:B20,"*")</f>
        <v>8</v>
      </c>
      <c r="C60" s="113">
        <f>COUNTIF('Gifts and benefits'!C11:C20,"*")</f>
        <v>8</v>
      </c>
      <c r="D60" s="113"/>
      <c r="E60" s="113">
        <f>COUNTA('Gifts and benefits'!E11:E20)</f>
        <v>8</v>
      </c>
      <c r="F60" s="114"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1" orientation="landscape" r:id="rId1"/>
  <headerFooter alignWithMargins="0">
    <oddHeader>&amp;C&amp;"Calibri"&amp;14&amp;K000000IN-CONFIDENCE&amp;1#</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79"/>
  <sheetViews>
    <sheetView zoomScale="70" zoomScaleNormal="70" workbookViewId="0">
      <selection activeCell="B7" sqref="B7:E7"/>
    </sheetView>
  </sheetViews>
  <sheetFormatPr defaultColWidth="0" defaultRowHeight="13.2" zeroHeight="1" x14ac:dyDescent="0.25"/>
  <cols>
    <col min="1" max="1" width="35.6640625" style="16" customWidth="1"/>
    <col min="2" max="2" width="14.33203125" style="16" customWidth="1"/>
    <col min="3" max="3" width="71.33203125" style="16" customWidth="1"/>
    <col min="4" max="4" width="50" style="16" customWidth="1"/>
    <col min="5" max="5" width="21.33203125" style="16" customWidth="1"/>
    <col min="6" max="6" width="37.5546875" style="16" customWidth="1"/>
    <col min="7" max="9" width="9.21875" style="16" hidden="1" customWidth="1"/>
    <col min="10" max="13" width="0" style="16" hidden="1" customWidth="1"/>
    <col min="14" max="16384" width="9.21875" style="16" hidden="1"/>
  </cols>
  <sheetData>
    <row r="1" spans="1:6" ht="26.25" customHeight="1" x14ac:dyDescent="0.25">
      <c r="A1" s="178" t="s">
        <v>109</v>
      </c>
      <c r="B1" s="178"/>
      <c r="C1" s="178"/>
      <c r="D1" s="178"/>
      <c r="E1" s="178"/>
      <c r="F1" s="46"/>
    </row>
    <row r="2" spans="1:6" ht="21" customHeight="1" x14ac:dyDescent="0.25">
      <c r="A2" s="4" t="s">
        <v>52</v>
      </c>
      <c r="B2" s="181" t="str">
        <f>'Summary and sign-off'!B2:F2</f>
        <v xml:space="preserve">Oranga Tamariki—Ministry for Children </v>
      </c>
      <c r="C2" s="181"/>
      <c r="D2" s="181"/>
      <c r="E2" s="181"/>
      <c r="F2" s="46"/>
    </row>
    <row r="3" spans="1:6" ht="21" customHeight="1" x14ac:dyDescent="0.25">
      <c r="A3" s="4" t="s">
        <v>110</v>
      </c>
      <c r="B3" s="181" t="str">
        <f>'Summary and sign-off'!B3:F3</f>
        <v>Sir Wira Gardiner</v>
      </c>
      <c r="C3" s="181"/>
      <c r="D3" s="181"/>
      <c r="E3" s="181"/>
      <c r="F3" s="46"/>
    </row>
    <row r="4" spans="1:6" ht="21" customHeight="1" x14ac:dyDescent="0.25">
      <c r="A4" s="4" t="s">
        <v>111</v>
      </c>
      <c r="B4" s="181">
        <f>'Summary and sign-off'!B4:F4</f>
        <v>44228</v>
      </c>
      <c r="C4" s="181"/>
      <c r="D4" s="181"/>
      <c r="E4" s="181"/>
      <c r="F4" s="46"/>
    </row>
    <row r="5" spans="1:6" ht="21" customHeight="1" x14ac:dyDescent="0.25">
      <c r="A5" s="4" t="s">
        <v>112</v>
      </c>
      <c r="B5" s="181">
        <f>'Summary and sign-off'!B5:F5</f>
        <v>44377</v>
      </c>
      <c r="C5" s="181"/>
      <c r="D5" s="181"/>
      <c r="E5" s="181"/>
      <c r="F5" s="46"/>
    </row>
    <row r="6" spans="1:6" ht="21" customHeight="1" x14ac:dyDescent="0.25">
      <c r="A6" s="4" t="s">
        <v>113</v>
      </c>
      <c r="B6" s="176" t="s">
        <v>81</v>
      </c>
      <c r="C6" s="176"/>
      <c r="D6" s="176"/>
      <c r="E6" s="176"/>
      <c r="F6" s="46"/>
    </row>
    <row r="7" spans="1:6" ht="21" customHeight="1" x14ac:dyDescent="0.25">
      <c r="A7" s="4" t="s">
        <v>56</v>
      </c>
      <c r="B7" s="176" t="s">
        <v>83</v>
      </c>
      <c r="C7" s="176"/>
      <c r="D7" s="176"/>
      <c r="E7" s="176"/>
      <c r="F7" s="46"/>
    </row>
    <row r="8" spans="1:6" ht="36" customHeight="1" x14ac:dyDescent="0.25">
      <c r="A8" s="184" t="s">
        <v>114</v>
      </c>
      <c r="B8" s="185"/>
      <c r="C8" s="185"/>
      <c r="D8" s="185"/>
      <c r="E8" s="185"/>
      <c r="F8" s="22"/>
    </row>
    <row r="9" spans="1:6" ht="36" customHeight="1" x14ac:dyDescent="0.25">
      <c r="A9" s="186" t="s">
        <v>115</v>
      </c>
      <c r="B9" s="187"/>
      <c r="C9" s="187"/>
      <c r="D9" s="187"/>
      <c r="E9" s="187"/>
      <c r="F9" s="22"/>
    </row>
    <row r="10" spans="1:6" ht="24.75" customHeight="1" x14ac:dyDescent="0.3">
      <c r="A10" s="183" t="s">
        <v>116</v>
      </c>
      <c r="B10" s="188"/>
      <c r="C10" s="183"/>
      <c r="D10" s="183"/>
      <c r="E10" s="183"/>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t="s">
        <v>201</v>
      </c>
      <c r="B13" s="158">
        <v>0</v>
      </c>
      <c r="C13" s="159" t="s">
        <v>202</v>
      </c>
      <c r="D13" s="159" t="s">
        <v>202</v>
      </c>
      <c r="E13" s="160"/>
      <c r="F13" s="1"/>
    </row>
    <row r="14" spans="1:6" s="87" customFormat="1" hidden="1" x14ac:dyDescent="0.25">
      <c r="A14" s="143"/>
      <c r="B14" s="144"/>
      <c r="C14" s="145"/>
      <c r="D14" s="145"/>
      <c r="E14" s="146"/>
      <c r="F14" s="1"/>
    </row>
    <row r="15" spans="1:6" ht="19.5" customHeight="1" x14ac:dyDescent="0.25">
      <c r="A15" s="107" t="s">
        <v>122</v>
      </c>
      <c r="B15" s="108">
        <f>SUM(B12:B14)</f>
        <v>0</v>
      </c>
      <c r="C15" s="166" t="str">
        <f>IF(SUBTOTAL(3,B12:B14)=SUBTOTAL(103,B12:B14),'Summary and sign-off'!$A$48,'Summary and sign-off'!$A$49)</f>
        <v>Check - there are no hidden rows with data</v>
      </c>
      <c r="D15" s="182" t="str">
        <f>IF('Summary and sign-off'!F55='Summary and sign-off'!F54,'Summary and sign-off'!A51,'Summary and sign-off'!A50)</f>
        <v>Check - each entry provides sufficient information</v>
      </c>
      <c r="E15" s="182"/>
      <c r="F15" s="46"/>
    </row>
    <row r="16" spans="1:6" ht="10.5" customHeight="1" x14ac:dyDescent="0.25">
      <c r="A16" s="27"/>
      <c r="B16" s="22"/>
      <c r="C16" s="27"/>
      <c r="D16" s="27"/>
      <c r="E16" s="27"/>
      <c r="F16" s="27"/>
    </row>
    <row r="17" spans="1:6" ht="24.75" customHeight="1" x14ac:dyDescent="0.3">
      <c r="A17" s="183" t="s">
        <v>123</v>
      </c>
      <c r="B17" s="183"/>
      <c r="C17" s="183"/>
      <c r="D17" s="183"/>
      <c r="E17" s="183"/>
      <c r="F17" s="47"/>
    </row>
    <row r="18" spans="1:6" ht="27" customHeight="1" x14ac:dyDescent="0.25">
      <c r="A18" s="35" t="s">
        <v>117</v>
      </c>
      <c r="B18" s="35" t="s">
        <v>62</v>
      </c>
      <c r="C18" s="35" t="s">
        <v>124</v>
      </c>
      <c r="D18" s="35" t="s">
        <v>120</v>
      </c>
      <c r="E18" s="35" t="s">
        <v>121</v>
      </c>
      <c r="F18" s="48"/>
    </row>
    <row r="19" spans="1:6" s="87" customFormat="1" hidden="1" x14ac:dyDescent="0.25">
      <c r="A19" s="133"/>
      <c r="B19" s="134"/>
      <c r="C19" s="135"/>
      <c r="D19" s="135"/>
      <c r="E19" s="136"/>
      <c r="F19" s="1"/>
    </row>
    <row r="20" spans="1:6" s="87" customFormat="1" x14ac:dyDescent="0.25">
      <c r="A20" s="157">
        <v>44231</v>
      </c>
      <c r="B20" s="158">
        <v>404.01</v>
      </c>
      <c r="C20" s="159" t="s">
        <v>207</v>
      </c>
      <c r="D20" s="159" t="s">
        <v>178</v>
      </c>
      <c r="E20" s="160" t="s">
        <v>179</v>
      </c>
      <c r="F20" s="1"/>
    </row>
    <row r="21" spans="1:6" s="87" customFormat="1" x14ac:dyDescent="0.25">
      <c r="A21" s="157">
        <v>44231</v>
      </c>
      <c r="B21" s="158">
        <v>220.2</v>
      </c>
      <c r="C21" s="159" t="s">
        <v>207</v>
      </c>
      <c r="D21" s="159" t="s">
        <v>240</v>
      </c>
      <c r="E21" s="160" t="s">
        <v>179</v>
      </c>
      <c r="F21" s="1"/>
    </row>
    <row r="22" spans="1:6" s="87" customFormat="1" x14ac:dyDescent="0.25">
      <c r="A22" s="157">
        <v>44231</v>
      </c>
      <c r="B22" s="158">
        <f>16.51+21.35</f>
        <v>37.86</v>
      </c>
      <c r="C22" s="159" t="s">
        <v>207</v>
      </c>
      <c r="D22" s="159" t="s">
        <v>180</v>
      </c>
      <c r="E22" s="160" t="s">
        <v>179</v>
      </c>
      <c r="F22" s="1"/>
    </row>
    <row r="23" spans="1:6" s="87" customFormat="1" x14ac:dyDescent="0.25">
      <c r="A23" s="157">
        <v>44231</v>
      </c>
      <c r="B23" s="158">
        <v>904.02</v>
      </c>
      <c r="C23" s="159" t="s">
        <v>210</v>
      </c>
      <c r="D23" s="159" t="s">
        <v>178</v>
      </c>
      <c r="E23" s="160" t="s">
        <v>181</v>
      </c>
      <c r="F23" s="1"/>
    </row>
    <row r="24" spans="1:6" s="87" customFormat="1" x14ac:dyDescent="0.25">
      <c r="A24" s="157">
        <v>44231</v>
      </c>
      <c r="B24" s="158">
        <v>-904.02</v>
      </c>
      <c r="C24" s="159" t="s">
        <v>183</v>
      </c>
      <c r="D24" s="159" t="s">
        <v>203</v>
      </c>
      <c r="E24" s="160" t="s">
        <v>181</v>
      </c>
      <c r="F24" s="1"/>
    </row>
    <row r="25" spans="1:6" s="87" customFormat="1" x14ac:dyDescent="0.25">
      <c r="A25" s="157">
        <v>44231</v>
      </c>
      <c r="B25" s="158">
        <f>10+21.35</f>
        <v>31.35</v>
      </c>
      <c r="C25" s="159" t="s">
        <v>210</v>
      </c>
      <c r="D25" s="159" t="s">
        <v>180</v>
      </c>
      <c r="E25" s="160" t="s">
        <v>181</v>
      </c>
      <c r="F25" s="1"/>
    </row>
    <row r="26" spans="1:6" s="87" customFormat="1" x14ac:dyDescent="0.25">
      <c r="A26" s="157">
        <v>44239</v>
      </c>
      <c r="B26" s="158">
        <f>0.5+123</f>
        <v>123.5</v>
      </c>
      <c r="C26" s="159" t="s">
        <v>204</v>
      </c>
      <c r="D26" s="159" t="s">
        <v>185</v>
      </c>
      <c r="E26" s="160" t="s">
        <v>184</v>
      </c>
      <c r="F26" s="1"/>
    </row>
    <row r="27" spans="1:6" s="87" customFormat="1" ht="26.4" x14ac:dyDescent="0.25">
      <c r="A27" s="157">
        <v>44257</v>
      </c>
      <c r="B27" s="158">
        <v>340.3</v>
      </c>
      <c r="C27" s="159" t="s">
        <v>212</v>
      </c>
      <c r="D27" s="159" t="s">
        <v>178</v>
      </c>
      <c r="E27" s="160" t="s">
        <v>188</v>
      </c>
      <c r="F27" s="1"/>
    </row>
    <row r="28" spans="1:6" s="87" customFormat="1" ht="26.4" x14ac:dyDescent="0.25">
      <c r="A28" s="157">
        <v>44257</v>
      </c>
      <c r="B28" s="158">
        <v>-308.95</v>
      </c>
      <c r="C28" s="159" t="s">
        <v>213</v>
      </c>
      <c r="D28" s="159" t="s">
        <v>203</v>
      </c>
      <c r="E28" s="160" t="s">
        <v>188</v>
      </c>
      <c r="F28" s="1"/>
    </row>
    <row r="29" spans="1:6" s="87" customFormat="1" ht="26.4" x14ac:dyDescent="0.25">
      <c r="A29" s="157">
        <v>44257</v>
      </c>
      <c r="B29" s="158">
        <v>5.5</v>
      </c>
      <c r="C29" s="159" t="s">
        <v>212</v>
      </c>
      <c r="D29" s="159" t="s">
        <v>180</v>
      </c>
      <c r="E29" s="160" t="s">
        <v>188</v>
      </c>
      <c r="F29" s="1"/>
    </row>
    <row r="30" spans="1:6" s="87" customFormat="1" ht="26.4" x14ac:dyDescent="0.25">
      <c r="A30" s="157">
        <v>44266</v>
      </c>
      <c r="B30" s="158">
        <v>644.57000000000005</v>
      </c>
      <c r="C30" s="159" t="s">
        <v>206</v>
      </c>
      <c r="D30" s="159" t="s">
        <v>178</v>
      </c>
      <c r="E30" s="160" t="s">
        <v>189</v>
      </c>
      <c r="F30" s="1"/>
    </row>
    <row r="31" spans="1:6" s="87" customFormat="1" ht="26.4" x14ac:dyDescent="0.25">
      <c r="A31" s="157">
        <v>44266</v>
      </c>
      <c r="B31" s="158">
        <v>143</v>
      </c>
      <c r="C31" s="159" t="s">
        <v>206</v>
      </c>
      <c r="D31" s="159" t="s">
        <v>190</v>
      </c>
      <c r="E31" s="160" t="s">
        <v>189</v>
      </c>
      <c r="F31" s="1"/>
    </row>
    <row r="32" spans="1:6" s="87" customFormat="1" ht="26.4" x14ac:dyDescent="0.25">
      <c r="A32" s="157">
        <v>44266</v>
      </c>
      <c r="B32" s="158">
        <v>179.29</v>
      </c>
      <c r="C32" s="159" t="s">
        <v>206</v>
      </c>
      <c r="D32" s="159" t="s">
        <v>185</v>
      </c>
      <c r="E32" s="160" t="s">
        <v>189</v>
      </c>
      <c r="F32" s="1"/>
    </row>
    <row r="33" spans="1:6" s="87" customFormat="1" ht="26.4" x14ac:dyDescent="0.25">
      <c r="A33" s="157">
        <v>44266</v>
      </c>
      <c r="B33" s="158">
        <v>37.33</v>
      </c>
      <c r="C33" s="159" t="s">
        <v>206</v>
      </c>
      <c r="D33" s="159" t="s">
        <v>265</v>
      </c>
      <c r="E33" s="160" t="s">
        <v>182</v>
      </c>
      <c r="F33" s="1"/>
    </row>
    <row r="34" spans="1:6" s="87" customFormat="1" ht="26.4" x14ac:dyDescent="0.25">
      <c r="A34" s="157">
        <v>44266</v>
      </c>
      <c r="B34" s="158">
        <v>5.5</v>
      </c>
      <c r="C34" s="159" t="s">
        <v>206</v>
      </c>
      <c r="D34" s="159" t="s">
        <v>180</v>
      </c>
      <c r="E34" s="160" t="s">
        <v>189</v>
      </c>
      <c r="F34" s="1"/>
    </row>
    <row r="35" spans="1:6" s="87" customFormat="1" x14ac:dyDescent="0.25">
      <c r="A35" s="157">
        <v>44267</v>
      </c>
      <c r="B35" s="158">
        <v>43.04</v>
      </c>
      <c r="C35" s="159" t="s">
        <v>268</v>
      </c>
      <c r="D35" s="159" t="s">
        <v>269</v>
      </c>
      <c r="E35" s="160" t="s">
        <v>182</v>
      </c>
      <c r="F35" s="1"/>
    </row>
    <row r="36" spans="1:6" s="87" customFormat="1" x14ac:dyDescent="0.25">
      <c r="A36" s="157">
        <v>44272</v>
      </c>
      <c r="B36" s="158">
        <v>40.43</v>
      </c>
      <c r="C36" s="159" t="s">
        <v>270</v>
      </c>
      <c r="D36" s="159" t="s">
        <v>265</v>
      </c>
      <c r="E36" s="160" t="s">
        <v>182</v>
      </c>
      <c r="F36" s="1"/>
    </row>
    <row r="37" spans="1:6" s="87" customFormat="1" ht="39.6" x14ac:dyDescent="0.25">
      <c r="A37" s="157">
        <v>44273</v>
      </c>
      <c r="B37" s="158">
        <v>226.22</v>
      </c>
      <c r="C37" s="159" t="s">
        <v>208</v>
      </c>
      <c r="D37" s="159" t="s">
        <v>190</v>
      </c>
      <c r="E37" s="160" t="s">
        <v>184</v>
      </c>
      <c r="F37" s="1"/>
    </row>
    <row r="38" spans="1:6" s="87" customFormat="1" ht="39.6" x14ac:dyDescent="0.25">
      <c r="A38" s="157">
        <v>44273</v>
      </c>
      <c r="B38" s="158">
        <v>253.7</v>
      </c>
      <c r="C38" s="159" t="s">
        <v>208</v>
      </c>
      <c r="D38" s="159" t="s">
        <v>190</v>
      </c>
      <c r="E38" s="160" t="s">
        <v>187</v>
      </c>
      <c r="F38" s="1"/>
    </row>
    <row r="39" spans="1:6" s="87" customFormat="1" ht="39.6" x14ac:dyDescent="0.25">
      <c r="A39" s="157">
        <v>44273</v>
      </c>
      <c r="B39" s="158">
        <v>47.24</v>
      </c>
      <c r="C39" s="159" t="s">
        <v>208</v>
      </c>
      <c r="D39" s="159" t="s">
        <v>185</v>
      </c>
      <c r="E39" s="160" t="s">
        <v>184</v>
      </c>
      <c r="F39" s="1"/>
    </row>
    <row r="40" spans="1:6" s="87" customFormat="1" ht="39.6" x14ac:dyDescent="0.25">
      <c r="A40" s="157">
        <v>44273</v>
      </c>
      <c r="B40" s="158">
        <v>58.24</v>
      </c>
      <c r="C40" s="159" t="s">
        <v>208</v>
      </c>
      <c r="D40" s="159" t="s">
        <v>185</v>
      </c>
      <c r="E40" s="160" t="s">
        <v>187</v>
      </c>
      <c r="F40" s="1"/>
    </row>
    <row r="41" spans="1:6" s="87" customFormat="1" x14ac:dyDescent="0.25">
      <c r="A41" s="157">
        <v>44274</v>
      </c>
      <c r="B41" s="158">
        <v>43.39</v>
      </c>
      <c r="C41" s="159" t="s">
        <v>271</v>
      </c>
      <c r="D41" s="159" t="s">
        <v>269</v>
      </c>
      <c r="E41" s="160" t="s">
        <v>182</v>
      </c>
      <c r="F41" s="1"/>
    </row>
    <row r="42" spans="1:6" s="87" customFormat="1" ht="39.6" x14ac:dyDescent="0.25">
      <c r="A42" s="157">
        <v>44280</v>
      </c>
      <c r="B42" s="158">
        <f>587.75+530.47</f>
        <v>1118.22</v>
      </c>
      <c r="C42" s="159" t="s">
        <v>209</v>
      </c>
      <c r="D42" s="159" t="s">
        <v>178</v>
      </c>
      <c r="E42" s="160" t="s">
        <v>205</v>
      </c>
      <c r="F42" s="1"/>
    </row>
    <row r="43" spans="1:6" s="87" customFormat="1" ht="39.6" x14ac:dyDescent="0.25">
      <c r="A43" s="157">
        <v>44280</v>
      </c>
      <c r="B43" s="158">
        <v>52.74</v>
      </c>
      <c r="C43" s="159" t="s">
        <v>209</v>
      </c>
      <c r="D43" s="159" t="s">
        <v>185</v>
      </c>
      <c r="E43" s="160" t="s">
        <v>187</v>
      </c>
      <c r="F43" s="1"/>
    </row>
    <row r="44" spans="1:6" s="87" customFormat="1" ht="39.6" x14ac:dyDescent="0.25">
      <c r="A44" s="157">
        <v>44280</v>
      </c>
      <c r="B44" s="158">
        <v>108.02</v>
      </c>
      <c r="C44" s="159" t="s">
        <v>209</v>
      </c>
      <c r="D44" s="168" t="s">
        <v>263</v>
      </c>
      <c r="E44" s="160" t="s">
        <v>187</v>
      </c>
      <c r="F44" s="1"/>
    </row>
    <row r="45" spans="1:6" s="87" customFormat="1" ht="39.6" x14ac:dyDescent="0.25">
      <c r="A45" s="157">
        <v>44280</v>
      </c>
      <c r="B45" s="158">
        <f>30+11.51</f>
        <v>41.51</v>
      </c>
      <c r="C45" s="159" t="s">
        <v>209</v>
      </c>
      <c r="D45" s="159" t="s">
        <v>211</v>
      </c>
      <c r="E45" s="160" t="s">
        <v>187</v>
      </c>
      <c r="F45" s="1"/>
    </row>
    <row r="46" spans="1:6" s="87" customFormat="1" ht="26.4" x14ac:dyDescent="0.25">
      <c r="A46" s="157">
        <v>44285</v>
      </c>
      <c r="B46" s="158">
        <v>550.17999999999995</v>
      </c>
      <c r="C46" s="159" t="s">
        <v>264</v>
      </c>
      <c r="D46" s="159" t="s">
        <v>178</v>
      </c>
      <c r="E46" s="160" t="s">
        <v>188</v>
      </c>
      <c r="F46" s="1"/>
    </row>
    <row r="47" spans="1:6" s="87" customFormat="1" x14ac:dyDescent="0.25">
      <c r="A47" s="157">
        <v>44286</v>
      </c>
      <c r="B47" s="158">
        <v>93.18</v>
      </c>
      <c r="C47" s="159" t="s">
        <v>226</v>
      </c>
      <c r="D47" s="159" t="s">
        <v>178</v>
      </c>
      <c r="E47" s="160" t="s">
        <v>184</v>
      </c>
      <c r="F47" s="1"/>
    </row>
    <row r="48" spans="1:6" s="87" customFormat="1" ht="26.4" x14ac:dyDescent="0.25">
      <c r="A48" s="157">
        <v>44286</v>
      </c>
      <c r="B48" s="158">
        <v>112.17</v>
      </c>
      <c r="C48" s="159" t="s">
        <v>227</v>
      </c>
      <c r="D48" s="159" t="s">
        <v>190</v>
      </c>
      <c r="E48" s="160" t="s">
        <v>198</v>
      </c>
      <c r="F48" s="1"/>
    </row>
    <row r="49" spans="1:6" s="87" customFormat="1" ht="26.4" x14ac:dyDescent="0.25">
      <c r="A49" s="157">
        <v>44286</v>
      </c>
      <c r="B49" s="158">
        <f>10+6</f>
        <v>16</v>
      </c>
      <c r="C49" s="159" t="s">
        <v>225</v>
      </c>
      <c r="D49" s="159" t="s">
        <v>180</v>
      </c>
      <c r="E49" s="160" t="s">
        <v>188</v>
      </c>
      <c r="F49" s="1"/>
    </row>
    <row r="50" spans="1:6" s="87" customFormat="1" x14ac:dyDescent="0.25">
      <c r="A50" s="157">
        <v>44291</v>
      </c>
      <c r="B50" s="158">
        <v>36.61</v>
      </c>
      <c r="C50" s="159" t="s">
        <v>271</v>
      </c>
      <c r="D50" s="159" t="s">
        <v>269</v>
      </c>
      <c r="E50" s="160" t="s">
        <v>182</v>
      </c>
      <c r="F50" s="1"/>
    </row>
    <row r="51" spans="1:6" s="87" customFormat="1" ht="26.4" x14ac:dyDescent="0.25">
      <c r="A51" s="157">
        <v>44294</v>
      </c>
      <c r="B51" s="158">
        <f>1361.93+275.97+147.61</f>
        <v>1785.5100000000002</v>
      </c>
      <c r="C51" s="159" t="s">
        <v>242</v>
      </c>
      <c r="D51" s="159" t="s">
        <v>178</v>
      </c>
      <c r="E51" s="160" t="s">
        <v>241</v>
      </c>
      <c r="F51" s="1"/>
    </row>
    <row r="52" spans="1:6" s="87" customFormat="1" ht="26.4" x14ac:dyDescent="0.25">
      <c r="A52" s="157">
        <v>44294</v>
      </c>
      <c r="B52" s="158">
        <v>128.36000000000001</v>
      </c>
      <c r="C52" s="159" t="s">
        <v>242</v>
      </c>
      <c r="D52" s="159" t="s">
        <v>237</v>
      </c>
      <c r="E52" s="160" t="s">
        <v>181</v>
      </c>
      <c r="F52" s="1"/>
    </row>
    <row r="53" spans="1:6" s="87" customFormat="1" ht="26.4" x14ac:dyDescent="0.25">
      <c r="A53" s="157">
        <v>44294</v>
      </c>
      <c r="B53" s="158">
        <v>414.67</v>
      </c>
      <c r="C53" s="159" t="s">
        <v>242</v>
      </c>
      <c r="D53" s="159" t="s">
        <v>190</v>
      </c>
      <c r="E53" s="160" t="s">
        <v>196</v>
      </c>
      <c r="F53" s="1"/>
    </row>
    <row r="54" spans="1:6" s="87" customFormat="1" ht="26.4" x14ac:dyDescent="0.25">
      <c r="A54" s="157">
        <v>44294</v>
      </c>
      <c r="B54" s="158">
        <v>38.97</v>
      </c>
      <c r="C54" s="159" t="s">
        <v>242</v>
      </c>
      <c r="D54" s="159" t="s">
        <v>265</v>
      </c>
      <c r="E54" s="160" t="s">
        <v>182</v>
      </c>
      <c r="F54" s="1"/>
    </row>
    <row r="55" spans="1:6" s="87" customFormat="1" x14ac:dyDescent="0.25">
      <c r="A55" s="157">
        <v>44294</v>
      </c>
      <c r="B55" s="158">
        <v>-795.55</v>
      </c>
      <c r="C55" s="159" t="s">
        <v>243</v>
      </c>
      <c r="D55" s="159" t="s">
        <v>203</v>
      </c>
      <c r="E55" s="160" t="s">
        <v>181</v>
      </c>
      <c r="F55" s="1"/>
    </row>
    <row r="56" spans="1:6" s="87" customFormat="1" x14ac:dyDescent="0.25">
      <c r="A56" s="157">
        <v>44296</v>
      </c>
      <c r="B56" s="158">
        <v>54.35</v>
      </c>
      <c r="C56" s="159" t="s">
        <v>271</v>
      </c>
      <c r="D56" s="159" t="s">
        <v>269</v>
      </c>
      <c r="E56" s="160" t="s">
        <v>182</v>
      </c>
      <c r="F56" s="1"/>
    </row>
    <row r="57" spans="1:6" s="87" customFormat="1" x14ac:dyDescent="0.25">
      <c r="A57" s="157">
        <v>44297</v>
      </c>
      <c r="B57" s="158">
        <v>437.59</v>
      </c>
      <c r="C57" s="159" t="s">
        <v>228</v>
      </c>
      <c r="D57" s="159" t="s">
        <v>178</v>
      </c>
      <c r="E57" s="160" t="s">
        <v>179</v>
      </c>
      <c r="F57" s="1"/>
    </row>
    <row r="58" spans="1:6" s="87" customFormat="1" x14ac:dyDescent="0.25">
      <c r="A58" s="157">
        <v>44297</v>
      </c>
      <c r="B58" s="158">
        <v>140.63</v>
      </c>
      <c r="C58" s="159" t="s">
        <v>228</v>
      </c>
      <c r="D58" s="159" t="s">
        <v>190</v>
      </c>
      <c r="E58" s="160" t="s">
        <v>179</v>
      </c>
      <c r="F58" s="1"/>
    </row>
    <row r="59" spans="1:6" s="87" customFormat="1" x14ac:dyDescent="0.25">
      <c r="A59" s="157">
        <v>44297</v>
      </c>
      <c r="B59" s="158">
        <v>38.97</v>
      </c>
      <c r="C59" s="159" t="s">
        <v>228</v>
      </c>
      <c r="D59" s="159" t="s">
        <v>265</v>
      </c>
      <c r="E59" s="160" t="s">
        <v>182</v>
      </c>
      <c r="F59" s="1"/>
    </row>
    <row r="60" spans="1:6" s="87" customFormat="1" ht="26.4" x14ac:dyDescent="0.25">
      <c r="A60" s="157">
        <v>44300</v>
      </c>
      <c r="B60" s="158">
        <v>136.43</v>
      </c>
      <c r="C60" s="159" t="s">
        <v>245</v>
      </c>
      <c r="D60" s="159" t="s">
        <v>190</v>
      </c>
      <c r="E60" s="160" t="s">
        <v>195</v>
      </c>
      <c r="F60" s="1"/>
    </row>
    <row r="61" spans="1:6" s="87" customFormat="1" ht="26.4" x14ac:dyDescent="0.25">
      <c r="A61" s="157">
        <v>44300</v>
      </c>
      <c r="B61" s="158">
        <v>21.35</v>
      </c>
      <c r="C61" s="159" t="s">
        <v>245</v>
      </c>
      <c r="D61" s="167" t="s">
        <v>180</v>
      </c>
      <c r="E61" s="160" t="s">
        <v>195</v>
      </c>
      <c r="F61" s="1"/>
    </row>
    <row r="62" spans="1:6" s="87" customFormat="1" x14ac:dyDescent="0.25">
      <c r="A62" s="157">
        <v>44308</v>
      </c>
      <c r="B62" s="158">
        <v>33.39</v>
      </c>
      <c r="C62" s="159" t="s">
        <v>272</v>
      </c>
      <c r="D62" s="173" t="s">
        <v>265</v>
      </c>
      <c r="E62" s="160" t="s">
        <v>182</v>
      </c>
      <c r="F62" s="1"/>
    </row>
    <row r="63" spans="1:6" s="87" customFormat="1" x14ac:dyDescent="0.25">
      <c r="A63" s="157">
        <v>44308</v>
      </c>
      <c r="B63" s="158">
        <v>554.29999999999995</v>
      </c>
      <c r="C63" s="159" t="s">
        <v>244</v>
      </c>
      <c r="D63" s="159" t="s">
        <v>178</v>
      </c>
      <c r="E63" s="160" t="s">
        <v>189</v>
      </c>
      <c r="F63" s="1"/>
    </row>
    <row r="64" spans="1:6" s="87" customFormat="1" x14ac:dyDescent="0.25">
      <c r="A64" s="157">
        <v>44308</v>
      </c>
      <c r="B64" s="158">
        <v>136.43</v>
      </c>
      <c r="C64" s="159" t="s">
        <v>244</v>
      </c>
      <c r="D64" s="168" t="s">
        <v>190</v>
      </c>
      <c r="E64" s="160" t="s">
        <v>189</v>
      </c>
      <c r="F64" s="1"/>
    </row>
    <row r="65" spans="1:6" s="87" customFormat="1" x14ac:dyDescent="0.25">
      <c r="A65" s="157">
        <v>44308</v>
      </c>
      <c r="B65" s="158">
        <v>227.53</v>
      </c>
      <c r="C65" s="159" t="s">
        <v>244</v>
      </c>
      <c r="D65" s="168" t="s">
        <v>185</v>
      </c>
      <c r="E65" s="160" t="s">
        <v>189</v>
      </c>
      <c r="F65" s="1"/>
    </row>
    <row r="66" spans="1:6" s="87" customFormat="1" x14ac:dyDescent="0.25">
      <c r="A66" s="157">
        <v>44308</v>
      </c>
      <c r="B66" s="158">
        <f>8.8+1</f>
        <v>9.8000000000000007</v>
      </c>
      <c r="C66" s="159" t="s">
        <v>244</v>
      </c>
      <c r="D66" s="167" t="s">
        <v>211</v>
      </c>
      <c r="E66" s="160" t="s">
        <v>189</v>
      </c>
      <c r="F66" s="1"/>
    </row>
    <row r="67" spans="1:6" s="87" customFormat="1" x14ac:dyDescent="0.25">
      <c r="A67" s="157">
        <v>44311</v>
      </c>
      <c r="B67" s="158">
        <v>32.17</v>
      </c>
      <c r="C67" s="159" t="s">
        <v>271</v>
      </c>
      <c r="D67" s="173" t="s">
        <v>269</v>
      </c>
      <c r="E67" s="160" t="s">
        <v>182</v>
      </c>
      <c r="F67" s="1"/>
    </row>
    <row r="68" spans="1:6" s="87" customFormat="1" x14ac:dyDescent="0.25">
      <c r="A68" s="157">
        <v>44314</v>
      </c>
      <c r="B68" s="158">
        <v>49.13</v>
      </c>
      <c r="C68" s="159" t="s">
        <v>272</v>
      </c>
      <c r="D68" s="173" t="s">
        <v>265</v>
      </c>
      <c r="E68" s="160" t="s">
        <v>182</v>
      </c>
      <c r="F68" s="1"/>
    </row>
    <row r="69" spans="1:6" s="87" customFormat="1" ht="39.6" x14ac:dyDescent="0.25">
      <c r="A69" s="157">
        <v>44314</v>
      </c>
      <c r="B69" s="158">
        <v>680.75</v>
      </c>
      <c r="C69" s="159" t="s">
        <v>266</v>
      </c>
      <c r="D69" s="159" t="s">
        <v>178</v>
      </c>
      <c r="E69" s="160" t="s">
        <v>179</v>
      </c>
      <c r="F69" s="1"/>
    </row>
    <row r="70" spans="1:6" s="87" customFormat="1" ht="39.6" x14ac:dyDescent="0.25">
      <c r="A70" s="157">
        <v>44314</v>
      </c>
      <c r="B70" s="158">
        <f>152.17+73.67+195.44</f>
        <v>421.28</v>
      </c>
      <c r="C70" s="159" t="s">
        <v>266</v>
      </c>
      <c r="D70" s="159" t="s">
        <v>190</v>
      </c>
      <c r="E70" s="160" t="s">
        <v>179</v>
      </c>
      <c r="F70" s="1"/>
    </row>
    <row r="71" spans="1:6" s="87" customFormat="1" x14ac:dyDescent="0.25">
      <c r="A71" s="157">
        <v>44321</v>
      </c>
      <c r="B71" s="158">
        <v>384.4</v>
      </c>
      <c r="C71" s="159" t="s">
        <v>255</v>
      </c>
      <c r="D71" s="159" t="s">
        <v>178</v>
      </c>
      <c r="E71" s="160" t="s">
        <v>200</v>
      </c>
      <c r="F71" s="1"/>
    </row>
    <row r="72" spans="1:6" s="87" customFormat="1" x14ac:dyDescent="0.25">
      <c r="A72" s="157">
        <v>44321</v>
      </c>
      <c r="B72" s="158">
        <v>-353.05</v>
      </c>
      <c r="C72" s="159" t="s">
        <v>246</v>
      </c>
      <c r="D72" s="159" t="s">
        <v>203</v>
      </c>
      <c r="E72" s="160" t="s">
        <v>200</v>
      </c>
      <c r="F72" s="1"/>
    </row>
    <row r="73" spans="1:6" s="87" customFormat="1" x14ac:dyDescent="0.25">
      <c r="A73" s="157">
        <v>44322</v>
      </c>
      <c r="B73" s="158">
        <v>8.09</v>
      </c>
      <c r="C73" s="159" t="s">
        <v>273</v>
      </c>
      <c r="D73" s="159" t="s">
        <v>274</v>
      </c>
      <c r="E73" s="160" t="s">
        <v>275</v>
      </c>
      <c r="F73" s="1"/>
    </row>
    <row r="74" spans="1:6" s="87" customFormat="1" ht="26.4" x14ac:dyDescent="0.25">
      <c r="A74" s="157">
        <v>44323</v>
      </c>
      <c r="B74" s="158">
        <v>390.31</v>
      </c>
      <c r="C74" s="159" t="s">
        <v>247</v>
      </c>
      <c r="D74" s="159" t="s">
        <v>178</v>
      </c>
      <c r="E74" s="160" t="s">
        <v>191</v>
      </c>
      <c r="F74" s="1"/>
    </row>
    <row r="75" spans="1:6" s="87" customFormat="1" ht="26.4" x14ac:dyDescent="0.25">
      <c r="A75" s="157">
        <v>44323</v>
      </c>
      <c r="B75" s="158">
        <f>186.14+176.87</f>
        <v>363.01</v>
      </c>
      <c r="C75" s="159" t="s">
        <v>247</v>
      </c>
      <c r="D75" s="159" t="s">
        <v>190</v>
      </c>
      <c r="E75" s="160" t="s">
        <v>191</v>
      </c>
      <c r="F75" s="1"/>
    </row>
    <row r="76" spans="1:6" s="87" customFormat="1" ht="26.4" x14ac:dyDescent="0.25">
      <c r="A76" s="157">
        <v>44323</v>
      </c>
      <c r="B76" s="158">
        <f>42.24+60.02</f>
        <v>102.26</v>
      </c>
      <c r="C76" s="159" t="s">
        <v>247</v>
      </c>
      <c r="D76" s="159" t="s">
        <v>254</v>
      </c>
      <c r="E76" s="160" t="s">
        <v>191</v>
      </c>
      <c r="F76" s="1"/>
    </row>
    <row r="77" spans="1:6" s="87" customFormat="1" x14ac:dyDescent="0.25">
      <c r="A77" s="157">
        <v>44324</v>
      </c>
      <c r="B77" s="158">
        <v>34.700000000000003</v>
      </c>
      <c r="C77" s="159" t="s">
        <v>271</v>
      </c>
      <c r="D77" s="159" t="s">
        <v>269</v>
      </c>
      <c r="E77" s="160" t="s">
        <v>182</v>
      </c>
      <c r="F77" s="1"/>
    </row>
    <row r="78" spans="1:6" s="87" customFormat="1" x14ac:dyDescent="0.25">
      <c r="A78" s="157">
        <v>44327</v>
      </c>
      <c r="B78" s="158">
        <v>288.52999999999997</v>
      </c>
      <c r="C78" s="159" t="s">
        <v>281</v>
      </c>
      <c r="D78" s="159" t="s">
        <v>178</v>
      </c>
      <c r="E78" s="160" t="s">
        <v>189</v>
      </c>
      <c r="F78" s="1"/>
    </row>
    <row r="79" spans="1:6" s="87" customFormat="1" x14ac:dyDescent="0.25">
      <c r="A79" s="157">
        <v>44327</v>
      </c>
      <c r="B79" s="158">
        <v>-288.52999999999997</v>
      </c>
      <c r="C79" s="159" t="s">
        <v>248</v>
      </c>
      <c r="D79" s="159" t="s">
        <v>203</v>
      </c>
      <c r="E79" s="160" t="s">
        <v>189</v>
      </c>
      <c r="F79" s="1"/>
    </row>
    <row r="80" spans="1:6" s="169" customFormat="1" x14ac:dyDescent="0.25">
      <c r="A80" s="157">
        <v>44327</v>
      </c>
      <c r="B80" s="158">
        <v>69.91</v>
      </c>
      <c r="C80" s="159" t="s">
        <v>276</v>
      </c>
      <c r="D80" s="159" t="s">
        <v>186</v>
      </c>
      <c r="E80" s="160" t="s">
        <v>182</v>
      </c>
      <c r="F80" s="174"/>
    </row>
    <row r="81" spans="1:6" s="169" customFormat="1" x14ac:dyDescent="0.25">
      <c r="A81" s="157">
        <v>44328</v>
      </c>
      <c r="B81" s="158">
        <v>46.26</v>
      </c>
      <c r="C81" s="159" t="s">
        <v>276</v>
      </c>
      <c r="D81" s="159" t="s">
        <v>186</v>
      </c>
      <c r="E81" s="160" t="s">
        <v>182</v>
      </c>
      <c r="F81" s="174"/>
    </row>
    <row r="82" spans="1:6" s="87" customFormat="1" ht="26.4" x14ac:dyDescent="0.25">
      <c r="A82" s="157">
        <v>44329</v>
      </c>
      <c r="B82" s="158">
        <v>570.61</v>
      </c>
      <c r="C82" s="159" t="s">
        <v>249</v>
      </c>
      <c r="D82" s="159" t="s">
        <v>178</v>
      </c>
      <c r="E82" s="160" t="s">
        <v>194</v>
      </c>
      <c r="F82" s="1"/>
    </row>
    <row r="83" spans="1:6" s="87" customFormat="1" x14ac:dyDescent="0.25">
      <c r="A83" s="157">
        <v>44329</v>
      </c>
      <c r="B83" s="158">
        <v>384.4</v>
      </c>
      <c r="C83" s="159" t="s">
        <v>230</v>
      </c>
      <c r="D83" s="159" t="s">
        <v>178</v>
      </c>
      <c r="E83" s="160" t="s">
        <v>189</v>
      </c>
      <c r="F83" s="1"/>
    </row>
    <row r="84" spans="1:6" s="87" customFormat="1" x14ac:dyDescent="0.25">
      <c r="A84" s="157">
        <v>44329</v>
      </c>
      <c r="B84" s="158">
        <v>-249.63</v>
      </c>
      <c r="C84" s="159" t="s">
        <v>250</v>
      </c>
      <c r="D84" s="167" t="s">
        <v>203</v>
      </c>
      <c r="E84" s="160" t="s">
        <v>189</v>
      </c>
      <c r="F84" s="1"/>
    </row>
    <row r="85" spans="1:6" s="87" customFormat="1" x14ac:dyDescent="0.25">
      <c r="A85" s="157">
        <v>44332</v>
      </c>
      <c r="B85" s="158">
        <v>422.67</v>
      </c>
      <c r="C85" s="159" t="s">
        <v>251</v>
      </c>
      <c r="D85" s="159" t="s">
        <v>178</v>
      </c>
      <c r="E85" s="160" t="s">
        <v>179</v>
      </c>
      <c r="F85" s="1"/>
    </row>
    <row r="86" spans="1:6" s="87" customFormat="1" x14ac:dyDescent="0.25">
      <c r="A86" s="170">
        <v>44332</v>
      </c>
      <c r="B86" s="158">
        <v>85.07</v>
      </c>
      <c r="C86" s="159" t="s">
        <v>251</v>
      </c>
      <c r="D86" s="159" t="s">
        <v>267</v>
      </c>
      <c r="E86" s="160" t="s">
        <v>179</v>
      </c>
      <c r="F86" s="1"/>
    </row>
    <row r="87" spans="1:6" s="87" customFormat="1" x14ac:dyDescent="0.25">
      <c r="A87" s="157">
        <v>44332</v>
      </c>
      <c r="B87" s="158">
        <v>5.5</v>
      </c>
      <c r="C87" s="159" t="s">
        <v>251</v>
      </c>
      <c r="D87" s="159" t="s">
        <v>233</v>
      </c>
      <c r="E87" s="160" t="s">
        <v>179</v>
      </c>
      <c r="F87" s="171"/>
    </row>
    <row r="88" spans="1:6" s="169" customFormat="1" x14ac:dyDescent="0.25">
      <c r="A88" s="157">
        <v>44335</v>
      </c>
      <c r="B88" s="158">
        <v>464.4</v>
      </c>
      <c r="C88" s="159" t="s">
        <v>238</v>
      </c>
      <c r="D88" s="159" t="s">
        <v>178</v>
      </c>
      <c r="E88" s="160" t="s">
        <v>188</v>
      </c>
      <c r="F88" s="171"/>
    </row>
    <row r="89" spans="1:6" s="169" customFormat="1" x14ac:dyDescent="0.25">
      <c r="A89" s="157">
        <v>44335</v>
      </c>
      <c r="B89" s="158">
        <v>24.21</v>
      </c>
      <c r="C89" s="159" t="s">
        <v>238</v>
      </c>
      <c r="D89" s="159" t="s">
        <v>233</v>
      </c>
      <c r="E89" s="160" t="s">
        <v>188</v>
      </c>
      <c r="F89" s="171"/>
    </row>
    <row r="90" spans="1:6" s="87" customFormat="1" x14ac:dyDescent="0.25">
      <c r="A90" s="157">
        <v>44337</v>
      </c>
      <c r="B90" s="158">
        <v>495.48</v>
      </c>
      <c r="C90" s="159" t="s">
        <v>262</v>
      </c>
      <c r="D90" s="159" t="s">
        <v>178</v>
      </c>
      <c r="E90" s="160" t="s">
        <v>191</v>
      </c>
      <c r="F90" s="171"/>
    </row>
    <row r="91" spans="1:6" s="169" customFormat="1" x14ac:dyDescent="0.25">
      <c r="A91" s="157">
        <v>44337</v>
      </c>
      <c r="B91" s="158">
        <v>51.35</v>
      </c>
      <c r="C91" s="159" t="s">
        <v>231</v>
      </c>
      <c r="D91" s="159" t="s">
        <v>190</v>
      </c>
      <c r="E91" s="160" t="s">
        <v>191</v>
      </c>
      <c r="F91" s="171"/>
    </row>
    <row r="92" spans="1:6" s="169" customFormat="1" x14ac:dyDescent="0.25">
      <c r="A92" s="157">
        <v>44340</v>
      </c>
      <c r="B92" s="158">
        <v>44.61</v>
      </c>
      <c r="C92" s="159" t="s">
        <v>279</v>
      </c>
      <c r="D92" s="159" t="s">
        <v>265</v>
      </c>
      <c r="E92" s="160" t="s">
        <v>182</v>
      </c>
      <c r="F92" s="171"/>
    </row>
    <row r="93" spans="1:6" s="169" customFormat="1" x14ac:dyDescent="0.25">
      <c r="A93" s="157">
        <v>44340</v>
      </c>
      <c r="B93" s="158">
        <v>139.13</v>
      </c>
      <c r="C93" s="159" t="s">
        <v>239</v>
      </c>
      <c r="D93" s="159" t="s">
        <v>190</v>
      </c>
      <c r="E93" s="160" t="s">
        <v>179</v>
      </c>
      <c r="F93" s="171"/>
    </row>
    <row r="94" spans="1:6" s="87" customFormat="1" ht="26.4" x14ac:dyDescent="0.25">
      <c r="A94" s="157">
        <v>44340</v>
      </c>
      <c r="B94" s="158">
        <v>463.08</v>
      </c>
      <c r="C94" s="159" t="s">
        <v>252</v>
      </c>
      <c r="D94" s="159" t="s">
        <v>178</v>
      </c>
      <c r="E94" s="160" t="s">
        <v>256</v>
      </c>
      <c r="F94" s="1"/>
    </row>
    <row r="95" spans="1:6" s="87" customFormat="1" ht="26.4" x14ac:dyDescent="0.25">
      <c r="A95" s="157">
        <v>44340</v>
      </c>
      <c r="B95" s="158">
        <v>16.5</v>
      </c>
      <c r="C95" s="159" t="s">
        <v>252</v>
      </c>
      <c r="D95" s="159" t="s">
        <v>233</v>
      </c>
      <c r="E95" s="160" t="s">
        <v>256</v>
      </c>
      <c r="F95" s="1"/>
    </row>
    <row r="96" spans="1:6" s="87" customFormat="1" ht="26.4" x14ac:dyDescent="0.25">
      <c r="A96" s="157">
        <v>44341</v>
      </c>
      <c r="B96" s="158">
        <v>332.17</v>
      </c>
      <c r="C96" s="159" t="s">
        <v>253</v>
      </c>
      <c r="D96" s="159" t="s">
        <v>190</v>
      </c>
      <c r="E96" s="160" t="s">
        <v>236</v>
      </c>
      <c r="F96" s="1"/>
    </row>
    <row r="97" spans="1:6" s="87" customFormat="1" x14ac:dyDescent="0.25">
      <c r="A97" s="157">
        <v>44343</v>
      </c>
      <c r="B97" s="158">
        <v>40</v>
      </c>
      <c r="C97" s="159" t="s">
        <v>272</v>
      </c>
      <c r="D97" s="159" t="s">
        <v>265</v>
      </c>
      <c r="E97" s="160" t="s">
        <v>182</v>
      </c>
      <c r="F97" s="1"/>
    </row>
    <row r="98" spans="1:6" s="87" customFormat="1" x14ac:dyDescent="0.25">
      <c r="A98" s="157">
        <v>44350</v>
      </c>
      <c r="B98" s="158">
        <v>42.7</v>
      </c>
      <c r="C98" s="159" t="s">
        <v>272</v>
      </c>
      <c r="D98" s="159" t="s">
        <v>265</v>
      </c>
      <c r="E98" s="160" t="s">
        <v>182</v>
      </c>
      <c r="F98" s="1"/>
    </row>
    <row r="99" spans="1:6" s="87" customFormat="1" ht="26.4" x14ac:dyDescent="0.25">
      <c r="A99" s="157">
        <v>44350</v>
      </c>
      <c r="B99" s="158">
        <v>972.35</v>
      </c>
      <c r="C99" s="159" t="s">
        <v>257</v>
      </c>
      <c r="D99" s="159" t="s">
        <v>178</v>
      </c>
      <c r="E99" s="160" t="s">
        <v>181</v>
      </c>
      <c r="F99" s="1"/>
    </row>
    <row r="100" spans="1:6" s="87" customFormat="1" ht="26.4" x14ac:dyDescent="0.25">
      <c r="A100" s="157">
        <v>44350</v>
      </c>
      <c r="B100" s="158">
        <v>188.26</v>
      </c>
      <c r="C100" s="159" t="s">
        <v>257</v>
      </c>
      <c r="D100" s="159" t="s">
        <v>190</v>
      </c>
      <c r="E100" s="160" t="s">
        <v>234</v>
      </c>
      <c r="F100" s="1"/>
    </row>
    <row r="101" spans="1:6" s="87" customFormat="1" ht="26.4" x14ac:dyDescent="0.25">
      <c r="A101" s="157">
        <v>44350</v>
      </c>
      <c r="B101" s="158">
        <v>6.5</v>
      </c>
      <c r="C101" s="159" t="s">
        <v>257</v>
      </c>
      <c r="D101" s="159" t="s">
        <v>233</v>
      </c>
      <c r="E101" s="160" t="s">
        <v>181</v>
      </c>
      <c r="F101" s="1"/>
    </row>
    <row r="102" spans="1:6" s="87" customFormat="1" x14ac:dyDescent="0.25">
      <c r="A102" s="157">
        <v>44357</v>
      </c>
      <c r="B102" s="158">
        <v>32.43</v>
      </c>
      <c r="C102" s="159" t="s">
        <v>272</v>
      </c>
      <c r="D102" s="159" t="s">
        <v>265</v>
      </c>
      <c r="E102" s="160" t="s">
        <v>182</v>
      </c>
      <c r="F102" s="1"/>
    </row>
    <row r="103" spans="1:6" s="87" customFormat="1" ht="26.4" x14ac:dyDescent="0.25">
      <c r="A103" s="157">
        <v>44357</v>
      </c>
      <c r="B103" s="158">
        <v>300.95</v>
      </c>
      <c r="C103" s="159" t="s">
        <v>258</v>
      </c>
      <c r="D103" s="159" t="s">
        <v>178</v>
      </c>
      <c r="E103" s="160" t="s">
        <v>199</v>
      </c>
      <c r="F103" s="1"/>
    </row>
    <row r="104" spans="1:6" s="87" customFormat="1" ht="26.4" x14ac:dyDescent="0.25">
      <c r="A104" s="157">
        <v>44357</v>
      </c>
      <c r="B104" s="158">
        <v>152.16999999999999</v>
      </c>
      <c r="C104" s="159" t="s">
        <v>258</v>
      </c>
      <c r="D104" s="159" t="s">
        <v>190</v>
      </c>
      <c r="E104" s="160" t="s">
        <v>235</v>
      </c>
      <c r="F104" s="1"/>
    </row>
    <row r="105" spans="1:6" s="87" customFormat="1" ht="26.4" x14ac:dyDescent="0.25">
      <c r="A105" s="157">
        <v>44357</v>
      </c>
      <c r="B105" s="158">
        <v>15.65</v>
      </c>
      <c r="C105" s="159" t="s">
        <v>258</v>
      </c>
      <c r="D105" s="159" t="s">
        <v>265</v>
      </c>
      <c r="E105" s="160" t="s">
        <v>182</v>
      </c>
      <c r="F105" s="1"/>
    </row>
    <row r="106" spans="1:6" s="87" customFormat="1" ht="26.4" x14ac:dyDescent="0.25">
      <c r="A106" s="157">
        <v>44357</v>
      </c>
      <c r="B106" s="158">
        <v>21.5</v>
      </c>
      <c r="C106" s="159" t="s">
        <v>258</v>
      </c>
      <c r="D106" s="159" t="s">
        <v>233</v>
      </c>
      <c r="E106" s="160" t="s">
        <v>199</v>
      </c>
      <c r="F106" s="1"/>
    </row>
    <row r="107" spans="1:6" s="87" customFormat="1" x14ac:dyDescent="0.25">
      <c r="A107" s="157">
        <v>44358</v>
      </c>
      <c r="B107" s="158">
        <v>40.78</v>
      </c>
      <c r="C107" s="159" t="s">
        <v>271</v>
      </c>
      <c r="D107" s="159" t="s">
        <v>269</v>
      </c>
      <c r="E107" s="160" t="s">
        <v>182</v>
      </c>
      <c r="F107" s="1"/>
    </row>
    <row r="108" spans="1:6" s="87" customFormat="1" x14ac:dyDescent="0.25">
      <c r="A108" s="157">
        <v>44371</v>
      </c>
      <c r="B108" s="158">
        <v>424.55</v>
      </c>
      <c r="C108" s="159" t="s">
        <v>232</v>
      </c>
      <c r="D108" s="159" t="s">
        <v>178</v>
      </c>
      <c r="E108" s="160" t="s">
        <v>197</v>
      </c>
      <c r="F108" s="1"/>
    </row>
    <row r="109" spans="1:6" s="87" customFormat="1" ht="26.4" x14ac:dyDescent="0.25">
      <c r="A109" s="157">
        <v>44377</v>
      </c>
      <c r="B109" s="158">
        <v>562.45000000000005</v>
      </c>
      <c r="C109" s="159" t="s">
        <v>229</v>
      </c>
      <c r="D109" s="159" t="s">
        <v>178</v>
      </c>
      <c r="E109" s="160" t="s">
        <v>179</v>
      </c>
      <c r="F109" s="1"/>
    </row>
    <row r="110" spans="1:6" s="87" customFormat="1" hidden="1" x14ac:dyDescent="0.25">
      <c r="A110" s="147"/>
      <c r="B110" s="148"/>
      <c r="C110" s="149"/>
      <c r="D110" s="149"/>
      <c r="E110" s="150"/>
      <c r="F110" s="1"/>
    </row>
    <row r="111" spans="1:6" ht="19.5" customHeight="1" x14ac:dyDescent="0.25">
      <c r="A111" s="107" t="s">
        <v>125</v>
      </c>
      <c r="B111" s="108">
        <f>SUM(B19:B110)</f>
        <v>16346.140000000005</v>
      </c>
      <c r="C111" s="166" t="str">
        <f>IF(SUBTOTAL(3,B19:B110)=SUBTOTAL(103,B19:B110),'Summary and sign-off'!$A$48,'Summary and sign-off'!$A$49)</f>
        <v>Check - there are no hidden rows with data</v>
      </c>
      <c r="D111" s="182" t="str">
        <f>IF('Summary and sign-off'!F56='Summary and sign-off'!F54,'Summary and sign-off'!A51,'Summary and sign-off'!A50)</f>
        <v>Check - each entry provides sufficient information</v>
      </c>
      <c r="E111" s="182"/>
      <c r="F111" s="46"/>
    </row>
    <row r="112" spans="1:6" ht="10.5" customHeight="1" x14ac:dyDescent="0.25">
      <c r="A112" s="27"/>
      <c r="B112" s="22"/>
      <c r="C112" s="27"/>
      <c r="D112" s="27"/>
      <c r="E112" s="27"/>
      <c r="F112" s="27"/>
    </row>
    <row r="113" spans="1:6" ht="24.75" customHeight="1" x14ac:dyDescent="0.25">
      <c r="A113" s="183" t="s">
        <v>126</v>
      </c>
      <c r="B113" s="183"/>
      <c r="C113" s="183"/>
      <c r="D113" s="183"/>
      <c r="E113" s="183"/>
      <c r="F113" s="46"/>
    </row>
    <row r="114" spans="1:6" ht="27" customHeight="1" x14ac:dyDescent="0.25">
      <c r="A114" s="35" t="s">
        <v>117</v>
      </c>
      <c r="B114" s="35" t="s">
        <v>62</v>
      </c>
      <c r="C114" s="35" t="s">
        <v>127</v>
      </c>
      <c r="D114" s="35" t="s">
        <v>128</v>
      </c>
      <c r="E114" s="35" t="s">
        <v>121</v>
      </c>
      <c r="F114" s="49"/>
    </row>
    <row r="115" spans="1:6" s="87" customFormat="1" hidden="1" x14ac:dyDescent="0.25">
      <c r="A115" s="133"/>
      <c r="B115" s="134"/>
      <c r="C115" s="135"/>
      <c r="D115" s="135"/>
      <c r="E115" s="136"/>
      <c r="F115" s="1"/>
    </row>
    <row r="116" spans="1:6" s="87" customFormat="1" x14ac:dyDescent="0.25">
      <c r="A116" s="157">
        <v>44257</v>
      </c>
      <c r="B116" s="158">
        <v>37.33</v>
      </c>
      <c r="C116" s="159" t="s">
        <v>259</v>
      </c>
      <c r="D116" s="159" t="s">
        <v>186</v>
      </c>
      <c r="E116" s="160" t="s">
        <v>182</v>
      </c>
      <c r="F116" s="1"/>
    </row>
    <row r="117" spans="1:6" s="169" customFormat="1" x14ac:dyDescent="0.25">
      <c r="A117" s="157">
        <v>44271</v>
      </c>
      <c r="B117" s="158">
        <v>23.48</v>
      </c>
      <c r="C117" s="159" t="s">
        <v>259</v>
      </c>
      <c r="D117" s="159" t="s">
        <v>186</v>
      </c>
      <c r="E117" s="160" t="s">
        <v>182</v>
      </c>
      <c r="F117" s="174"/>
    </row>
    <row r="118" spans="1:6" s="169" customFormat="1" x14ac:dyDescent="0.25">
      <c r="A118" s="157">
        <v>44299</v>
      </c>
      <c r="B118" s="158">
        <v>19.22</v>
      </c>
      <c r="C118" s="159" t="s">
        <v>259</v>
      </c>
      <c r="D118" s="159" t="s">
        <v>186</v>
      </c>
      <c r="E118" s="160" t="s">
        <v>182</v>
      </c>
      <c r="F118" s="174"/>
    </row>
    <row r="119" spans="1:6" s="169" customFormat="1" x14ac:dyDescent="0.25">
      <c r="A119" s="157">
        <v>44334</v>
      </c>
      <c r="B119" s="158">
        <v>23.57</v>
      </c>
      <c r="C119" s="159" t="s">
        <v>278</v>
      </c>
      <c r="D119" s="159" t="s">
        <v>277</v>
      </c>
      <c r="E119" s="160" t="s">
        <v>182</v>
      </c>
      <c r="F119" s="174"/>
    </row>
    <row r="120" spans="1:6" s="169" customFormat="1" x14ac:dyDescent="0.25">
      <c r="A120" s="157">
        <v>44347</v>
      </c>
      <c r="B120" s="158">
        <v>11.47</v>
      </c>
      <c r="C120" s="159" t="s">
        <v>280</v>
      </c>
      <c r="D120" s="159" t="s">
        <v>186</v>
      </c>
      <c r="E120" s="160" t="s">
        <v>182</v>
      </c>
      <c r="F120" s="174"/>
    </row>
    <row r="121" spans="1:6" s="169" customFormat="1" x14ac:dyDescent="0.25">
      <c r="A121" s="157">
        <v>44348</v>
      </c>
      <c r="B121" s="158">
        <v>42.78</v>
      </c>
      <c r="C121" s="159" t="s">
        <v>278</v>
      </c>
      <c r="D121" s="159" t="s">
        <v>186</v>
      </c>
      <c r="E121" s="160" t="s">
        <v>182</v>
      </c>
      <c r="F121" s="174"/>
    </row>
    <row r="122" spans="1:6" s="169" customFormat="1" x14ac:dyDescent="0.25">
      <c r="A122" s="157">
        <v>44356</v>
      </c>
      <c r="B122" s="158">
        <v>8</v>
      </c>
      <c r="C122" s="159" t="s">
        <v>259</v>
      </c>
      <c r="D122" s="159" t="s">
        <v>186</v>
      </c>
      <c r="E122" s="160" t="s">
        <v>182</v>
      </c>
      <c r="F122" s="174"/>
    </row>
    <row r="123" spans="1:6" s="169" customFormat="1" x14ac:dyDescent="0.25">
      <c r="A123" s="157">
        <v>44369</v>
      </c>
      <c r="B123" s="158">
        <v>24.7</v>
      </c>
      <c r="C123" s="159" t="s">
        <v>278</v>
      </c>
      <c r="D123" s="159" t="s">
        <v>186</v>
      </c>
      <c r="E123" s="160" t="s">
        <v>182</v>
      </c>
      <c r="F123" s="174"/>
    </row>
    <row r="124" spans="1:6" s="169" customFormat="1" x14ac:dyDescent="0.25">
      <c r="A124" s="157">
        <v>44377</v>
      </c>
      <c r="B124" s="158">
        <v>30.78</v>
      </c>
      <c r="C124" s="159" t="s">
        <v>278</v>
      </c>
      <c r="D124" s="159" t="s">
        <v>186</v>
      </c>
      <c r="E124" s="160" t="s">
        <v>182</v>
      </c>
      <c r="F124" s="174"/>
    </row>
    <row r="125" spans="1:6" s="87" customFormat="1" hidden="1" x14ac:dyDescent="0.25">
      <c r="A125" s="133"/>
      <c r="B125" s="134"/>
      <c r="C125" s="135"/>
      <c r="D125" s="135"/>
      <c r="E125" s="136"/>
      <c r="F125" s="1"/>
    </row>
    <row r="126" spans="1:6" ht="19.5" customHeight="1" x14ac:dyDescent="0.25">
      <c r="A126" s="107" t="s">
        <v>129</v>
      </c>
      <c r="B126" s="108">
        <f>SUM(B115:B125)</f>
        <v>221.32999999999998</v>
      </c>
      <c r="C126" s="166" t="str">
        <f>IF(SUBTOTAL(3,B115:B125)=SUBTOTAL(103,B115:B125),'Summary and sign-off'!$A$48,'Summary and sign-off'!$A$49)</f>
        <v>Check - there are no hidden rows with data</v>
      </c>
      <c r="D126" s="182" t="str">
        <f>IF('Summary and sign-off'!F57='Summary and sign-off'!F54,'Summary and sign-off'!A51,'Summary and sign-off'!A50)</f>
        <v>Check - each entry provides sufficient information</v>
      </c>
      <c r="E126" s="182"/>
      <c r="F126" s="46"/>
    </row>
    <row r="127" spans="1:6" ht="10.5" customHeight="1" x14ac:dyDescent="0.25">
      <c r="A127" s="27"/>
      <c r="B127" s="92"/>
      <c r="C127" s="22"/>
      <c r="D127" s="27"/>
      <c r="E127" s="27"/>
      <c r="F127" s="27"/>
    </row>
    <row r="128" spans="1:6" ht="34.5" customHeight="1" x14ac:dyDescent="0.25">
      <c r="A128" s="50" t="s">
        <v>130</v>
      </c>
      <c r="B128" s="93">
        <f>B15+B111+B126</f>
        <v>16567.470000000005</v>
      </c>
      <c r="C128" s="51"/>
      <c r="D128" s="51"/>
      <c r="E128" s="51"/>
      <c r="F128" s="26"/>
    </row>
    <row r="129" spans="1:6" x14ac:dyDescent="0.25">
      <c r="A129" s="27"/>
      <c r="B129" s="22"/>
      <c r="C129" s="27"/>
      <c r="D129" s="27"/>
      <c r="E129" s="27"/>
      <c r="F129" s="27"/>
    </row>
    <row r="130" spans="1:6" x14ac:dyDescent="0.25">
      <c r="A130" s="52" t="s">
        <v>73</v>
      </c>
      <c r="B130" s="25"/>
      <c r="C130" s="26"/>
      <c r="D130" s="26"/>
      <c r="E130" s="26"/>
      <c r="F130" s="27"/>
    </row>
    <row r="131" spans="1:6" ht="12.75" customHeight="1" x14ac:dyDescent="0.25">
      <c r="A131" s="23" t="s">
        <v>131</v>
      </c>
      <c r="B131" s="53"/>
      <c r="C131" s="53"/>
      <c r="D131" s="32"/>
      <c r="E131" s="32"/>
      <c r="F131" s="27"/>
    </row>
    <row r="132" spans="1:6" ht="13.05" customHeight="1" x14ac:dyDescent="0.25">
      <c r="A132" s="31" t="s">
        <v>132</v>
      </c>
      <c r="B132" s="27"/>
      <c r="C132" s="32"/>
      <c r="D132" s="27"/>
      <c r="E132" s="32"/>
      <c r="F132" s="27"/>
    </row>
    <row r="133" spans="1:6" x14ac:dyDescent="0.25">
      <c r="A133" s="31" t="s">
        <v>133</v>
      </c>
      <c r="B133" s="32"/>
      <c r="C133" s="32"/>
      <c r="D133" s="32"/>
      <c r="E133" s="54"/>
      <c r="F133" s="46"/>
    </row>
    <row r="134" spans="1:6" x14ac:dyDescent="0.25">
      <c r="A134" s="23" t="s">
        <v>79</v>
      </c>
      <c r="B134" s="25"/>
      <c r="C134" s="26"/>
      <c r="D134" s="26"/>
      <c r="E134" s="26"/>
      <c r="F134" s="27"/>
    </row>
    <row r="135" spans="1:6" ht="13.05" customHeight="1" x14ac:dyDescent="0.25">
      <c r="A135" s="31" t="s">
        <v>134</v>
      </c>
      <c r="B135" s="27"/>
      <c r="C135" s="32"/>
      <c r="D135" s="27"/>
      <c r="E135" s="32"/>
      <c r="F135" s="27"/>
    </row>
    <row r="136" spans="1:6" x14ac:dyDescent="0.25">
      <c r="A136" s="31" t="s">
        <v>135</v>
      </c>
      <c r="B136" s="32"/>
      <c r="C136" s="32"/>
      <c r="D136" s="32"/>
      <c r="E136" s="54"/>
      <c r="F136" s="46"/>
    </row>
    <row r="137" spans="1:6" x14ac:dyDescent="0.25">
      <c r="A137" s="36" t="s">
        <v>136</v>
      </c>
      <c r="B137" s="36"/>
      <c r="C137" s="36"/>
      <c r="D137" s="36"/>
      <c r="E137" s="54"/>
      <c r="F137" s="46"/>
    </row>
    <row r="138" spans="1:6" x14ac:dyDescent="0.25">
      <c r="A138" s="40"/>
      <c r="B138" s="27"/>
      <c r="C138" s="27"/>
      <c r="D138" s="27"/>
      <c r="E138" s="46"/>
      <c r="F138" s="46"/>
    </row>
    <row r="139" spans="1:6" hidden="1" x14ac:dyDescent="0.25">
      <c r="A139" s="40"/>
      <c r="B139" s="27"/>
      <c r="C139" s="27"/>
      <c r="D139" s="27"/>
      <c r="E139" s="46"/>
      <c r="F139" s="46"/>
    </row>
    <row r="140" spans="1:6" x14ac:dyDescent="0.25"/>
    <row r="141" spans="1:6" x14ac:dyDescent="0.25"/>
    <row r="142" spans="1:6" x14ac:dyDescent="0.25"/>
    <row r="143" spans="1:6" x14ac:dyDescent="0.25"/>
    <row r="144" spans="1:6" ht="12.75" hidden="1" customHeight="1" x14ac:dyDescent="0.25"/>
    <row r="145" spans="1:6" x14ac:dyDescent="0.25"/>
    <row r="146" spans="1:6" x14ac:dyDescent="0.25"/>
    <row r="147" spans="1:6" hidden="1" x14ac:dyDescent="0.25">
      <c r="A147" s="55"/>
      <c r="B147" s="46"/>
      <c r="C147" s="46"/>
      <c r="D147" s="46"/>
      <c r="E147" s="46"/>
      <c r="F147" s="46"/>
    </row>
    <row r="148" spans="1:6" hidden="1" x14ac:dyDescent="0.25">
      <c r="A148" s="55"/>
      <c r="B148" s="46"/>
      <c r="C148" s="46"/>
      <c r="D148" s="46"/>
      <c r="E148" s="46"/>
      <c r="F148" s="46"/>
    </row>
    <row r="149" spans="1:6" hidden="1" x14ac:dyDescent="0.25">
      <c r="A149" s="55"/>
      <c r="B149" s="46"/>
      <c r="C149" s="46"/>
      <c r="D149" s="46"/>
      <c r="E149" s="46"/>
      <c r="F149" s="46"/>
    </row>
    <row r="150" spans="1:6" hidden="1" x14ac:dyDescent="0.25">
      <c r="A150" s="55"/>
      <c r="B150" s="46"/>
      <c r="C150" s="46"/>
      <c r="D150" s="46"/>
      <c r="E150" s="46"/>
      <c r="F150" s="46"/>
    </row>
    <row r="151" spans="1:6" hidden="1" x14ac:dyDescent="0.25">
      <c r="A151" s="55"/>
      <c r="B151" s="46"/>
      <c r="C151" s="46"/>
      <c r="D151" s="46"/>
      <c r="E151" s="46"/>
      <c r="F151" s="46"/>
    </row>
    <row r="152" spans="1:6" x14ac:dyDescent="0.25"/>
    <row r="153" spans="1:6" x14ac:dyDescent="0.25"/>
    <row r="154" spans="1:6" x14ac:dyDescent="0.25"/>
    <row r="155" spans="1:6" x14ac:dyDescent="0.25"/>
    <row r="156" spans="1:6" x14ac:dyDescent="0.25"/>
    <row r="157" spans="1:6" x14ac:dyDescent="0.25"/>
    <row r="158" spans="1:6" x14ac:dyDescent="0.25"/>
    <row r="159" spans="1:6" x14ac:dyDescent="0.25"/>
    <row r="160" spans="1:6"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sheetData>
  <sheetProtection formatCells="0" formatRows="0" insertColumns="0" insertRows="0" deleteRows="0"/>
  <mergeCells count="15">
    <mergeCell ref="B7:E7"/>
    <mergeCell ref="B5:E5"/>
    <mergeCell ref="D126:E126"/>
    <mergeCell ref="A1:E1"/>
    <mergeCell ref="A17:E17"/>
    <mergeCell ref="A113:E113"/>
    <mergeCell ref="B2:E2"/>
    <mergeCell ref="B3:E3"/>
    <mergeCell ref="B4:E4"/>
    <mergeCell ref="A8:E8"/>
    <mergeCell ref="A9:E9"/>
    <mergeCell ref="B6:E6"/>
    <mergeCell ref="D15:E15"/>
    <mergeCell ref="D111:E11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4 A125 A110 A80:A81 A115:A119 A120:A12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4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16 A119 A20:A87 A88:A10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B12:B14 B19:B110 B115:B125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70" zoomScaleNormal="70" workbookViewId="0">
      <selection activeCell="B7" sqref="B7:E7"/>
    </sheetView>
  </sheetViews>
  <sheetFormatPr defaultColWidth="0" defaultRowHeight="13.2" zeroHeight="1" x14ac:dyDescent="0.25"/>
  <cols>
    <col min="1" max="1" width="35.6640625" style="16" customWidth="1"/>
    <col min="2" max="2" width="14.33203125" style="16" customWidth="1"/>
    <col min="3" max="3" width="71.33203125" style="16" customWidth="1"/>
    <col min="4" max="4" width="50" style="16" customWidth="1"/>
    <col min="5" max="5" width="21.33203125" style="16" customWidth="1"/>
    <col min="6" max="6" width="39.33203125" style="16" customWidth="1"/>
    <col min="7" max="10" width="9.21875" style="16" hidden="1" customWidth="1"/>
    <col min="11" max="13" width="0" style="16" hidden="1" customWidth="1"/>
    <col min="14" max="16384" width="0" style="16" hidden="1"/>
  </cols>
  <sheetData>
    <row r="1" spans="1:6" ht="26.25" customHeight="1" x14ac:dyDescent="0.25">
      <c r="A1" s="178" t="s">
        <v>109</v>
      </c>
      <c r="B1" s="178"/>
      <c r="C1" s="178"/>
      <c r="D1" s="178"/>
      <c r="E1" s="178"/>
      <c r="F1" s="38"/>
    </row>
    <row r="2" spans="1:6" ht="21" customHeight="1" x14ac:dyDescent="0.25">
      <c r="A2" s="4" t="s">
        <v>52</v>
      </c>
      <c r="B2" s="181" t="str">
        <f>'Summary and sign-off'!B2:F2</f>
        <v xml:space="preserve">Oranga Tamariki—Ministry for Children </v>
      </c>
      <c r="C2" s="181"/>
      <c r="D2" s="181"/>
      <c r="E2" s="181"/>
      <c r="F2" s="38"/>
    </row>
    <row r="3" spans="1:6" ht="21" customHeight="1" x14ac:dyDescent="0.25">
      <c r="A3" s="4" t="s">
        <v>110</v>
      </c>
      <c r="B3" s="181" t="str">
        <f>'Summary and sign-off'!B3:F3</f>
        <v>Sir Wira Gardiner</v>
      </c>
      <c r="C3" s="181"/>
      <c r="D3" s="181"/>
      <c r="E3" s="181"/>
      <c r="F3" s="38"/>
    </row>
    <row r="4" spans="1:6" ht="21" customHeight="1" x14ac:dyDescent="0.25">
      <c r="A4" s="4" t="s">
        <v>111</v>
      </c>
      <c r="B4" s="181">
        <f>'Summary and sign-off'!B4:F4</f>
        <v>44228</v>
      </c>
      <c r="C4" s="181"/>
      <c r="D4" s="181"/>
      <c r="E4" s="181"/>
      <c r="F4" s="38"/>
    </row>
    <row r="5" spans="1:6" ht="21" customHeight="1" x14ac:dyDescent="0.25">
      <c r="A5" s="4" t="s">
        <v>112</v>
      </c>
      <c r="B5" s="181">
        <f>'Summary and sign-off'!B5:F5</f>
        <v>44377</v>
      </c>
      <c r="C5" s="181"/>
      <c r="D5" s="181"/>
      <c r="E5" s="181"/>
      <c r="F5" s="38"/>
    </row>
    <row r="6" spans="1:6" ht="21" customHeight="1" x14ac:dyDescent="0.25">
      <c r="A6" s="4" t="s">
        <v>113</v>
      </c>
      <c r="B6" s="176" t="s">
        <v>81</v>
      </c>
      <c r="C6" s="176"/>
      <c r="D6" s="176"/>
      <c r="E6" s="176"/>
      <c r="F6" s="38"/>
    </row>
    <row r="7" spans="1:6" ht="21" customHeight="1" x14ac:dyDescent="0.25">
      <c r="A7" s="4" t="s">
        <v>56</v>
      </c>
      <c r="B7" s="176" t="s">
        <v>83</v>
      </c>
      <c r="C7" s="176"/>
      <c r="D7" s="176"/>
      <c r="E7" s="176"/>
      <c r="F7" s="38"/>
    </row>
    <row r="8" spans="1:6" ht="35.25" customHeight="1" x14ac:dyDescent="0.3">
      <c r="A8" s="191" t="s">
        <v>137</v>
      </c>
      <c r="B8" s="191"/>
      <c r="C8" s="192"/>
      <c r="D8" s="192"/>
      <c r="E8" s="192"/>
      <c r="F8" s="42"/>
    </row>
    <row r="9" spans="1:6" ht="35.25" customHeight="1" x14ac:dyDescent="0.3">
      <c r="A9" s="189" t="s">
        <v>138</v>
      </c>
      <c r="B9" s="190"/>
      <c r="C9" s="190"/>
      <c r="D9" s="190"/>
      <c r="E9" s="190"/>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t="s">
        <v>202</v>
      </c>
      <c r="B12" s="158">
        <v>0</v>
      </c>
      <c r="C12" s="161" t="s">
        <v>224</v>
      </c>
      <c r="D12" s="161" t="s">
        <v>224</v>
      </c>
      <c r="E12" s="162" t="s">
        <v>223</v>
      </c>
      <c r="F12" s="2"/>
    </row>
    <row r="13" spans="1:6" s="87" customFormat="1" ht="11.25" hidden="1" customHeight="1" x14ac:dyDescent="0.25">
      <c r="A13" s="137"/>
      <c r="B13" s="134"/>
      <c r="C13" s="138"/>
      <c r="D13" s="138"/>
      <c r="E13" s="139"/>
      <c r="F13" s="2"/>
    </row>
    <row r="14" spans="1:6" ht="34.5" customHeight="1" x14ac:dyDescent="0.25">
      <c r="A14" s="88" t="s">
        <v>142</v>
      </c>
      <c r="B14" s="97">
        <f>SUM(B11:B13)</f>
        <v>0</v>
      </c>
      <c r="C14" s="106" t="str">
        <f>IF(SUBTOTAL(3,B11:B13)=SUBTOTAL(103,B11:B13),'Summary and sign-off'!$A$48,'Summary and sign-off'!$A$49)</f>
        <v>Check - there are no hidden rows with data</v>
      </c>
      <c r="D14" s="182" t="str">
        <f>IF('Summary and sign-off'!F58='Summary and sign-off'!F54,'Summary and sign-off'!A51,'Summary and sign-off'!A50)</f>
        <v>Check - each entry provides sufficient information</v>
      </c>
      <c r="E14" s="182"/>
      <c r="F14" s="2"/>
    </row>
    <row r="15" spans="1:6" x14ac:dyDescent="0.25">
      <c r="A15" s="21"/>
      <c r="B15" s="20"/>
      <c r="C15" s="20"/>
      <c r="D15" s="20"/>
      <c r="E15" s="20"/>
      <c r="F15" s="38"/>
    </row>
    <row r="16" spans="1:6" x14ac:dyDescent="0.25">
      <c r="A16" s="21" t="s">
        <v>73</v>
      </c>
      <c r="B16" s="22"/>
      <c r="C16" s="27"/>
      <c r="D16" s="20"/>
      <c r="E16" s="20"/>
      <c r="F16" s="38"/>
    </row>
    <row r="17" spans="1:6" ht="12.75" customHeight="1" x14ac:dyDescent="0.25">
      <c r="A17" s="23" t="s">
        <v>143</v>
      </c>
      <c r="B17" s="23"/>
      <c r="C17" s="23"/>
      <c r="D17" s="23"/>
      <c r="E17" s="23"/>
      <c r="F17" s="38"/>
    </row>
    <row r="18" spans="1:6" x14ac:dyDescent="0.25">
      <c r="A18" s="23" t="s">
        <v>144</v>
      </c>
      <c r="B18" s="31"/>
      <c r="C18" s="43"/>
      <c r="D18" s="44"/>
      <c r="E18" s="44"/>
      <c r="F18" s="38"/>
    </row>
    <row r="19" spans="1:6" x14ac:dyDescent="0.25">
      <c r="A19" s="23" t="s">
        <v>79</v>
      </c>
      <c r="B19" s="25"/>
      <c r="C19" s="26"/>
      <c r="D19" s="26"/>
      <c r="E19" s="26"/>
      <c r="F19" s="27"/>
    </row>
    <row r="20" spans="1:6" x14ac:dyDescent="0.25">
      <c r="A20" s="31" t="s">
        <v>145</v>
      </c>
      <c r="B20" s="31"/>
      <c r="C20" s="43"/>
      <c r="D20" s="43"/>
      <c r="E20" s="43"/>
      <c r="F20" s="38"/>
    </row>
    <row r="21" spans="1:6" ht="12.75" customHeight="1" x14ac:dyDescent="0.25">
      <c r="A21" s="31" t="s">
        <v>146</v>
      </c>
      <c r="B21" s="31"/>
      <c r="C21" s="45"/>
      <c r="D21" s="45"/>
      <c r="E21" s="33"/>
      <c r="F21" s="38"/>
    </row>
    <row r="22" spans="1:6" x14ac:dyDescent="0.25">
      <c r="A22" s="20"/>
      <c r="B22" s="20"/>
      <c r="C22" s="20"/>
      <c r="D22" s="20"/>
      <c r="E22" s="20"/>
      <c r="F22" s="38"/>
    </row>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70" zoomScaleNormal="70" workbookViewId="0">
      <selection activeCell="B7" sqref="B7:E7"/>
    </sheetView>
  </sheetViews>
  <sheetFormatPr defaultColWidth="0" defaultRowHeight="13.2" zeroHeight="1" x14ac:dyDescent="0.25"/>
  <cols>
    <col min="1" max="1" width="35.6640625" style="16" customWidth="1"/>
    <col min="2" max="2" width="14.33203125" style="16" customWidth="1"/>
    <col min="3" max="3" width="71.33203125" style="16" customWidth="1"/>
    <col min="4" max="4" width="50" style="16" customWidth="1"/>
    <col min="5" max="5" width="21.33203125" style="16" customWidth="1"/>
    <col min="6" max="6" width="36.77734375" style="16" customWidth="1"/>
    <col min="7" max="10" width="9.21875" style="16" hidden="1" customWidth="1"/>
    <col min="11" max="13" width="0" style="16" hidden="1" customWidth="1"/>
    <col min="14" max="16384" width="9.21875" style="16" hidden="1"/>
  </cols>
  <sheetData>
    <row r="1" spans="1:6" ht="26.25" customHeight="1" x14ac:dyDescent="0.25">
      <c r="A1" s="178" t="s">
        <v>109</v>
      </c>
      <c r="B1" s="178"/>
      <c r="C1" s="178"/>
      <c r="D1" s="178"/>
      <c r="E1" s="178"/>
      <c r="F1" s="24"/>
    </row>
    <row r="2" spans="1:6" ht="21" customHeight="1" x14ac:dyDescent="0.25">
      <c r="A2" s="4" t="s">
        <v>52</v>
      </c>
      <c r="B2" s="181" t="str">
        <f>'Summary and sign-off'!B2:F2</f>
        <v xml:space="preserve">Oranga Tamariki—Ministry for Children </v>
      </c>
      <c r="C2" s="181"/>
      <c r="D2" s="181"/>
      <c r="E2" s="181"/>
      <c r="F2" s="24"/>
    </row>
    <row r="3" spans="1:6" ht="21" customHeight="1" x14ac:dyDescent="0.25">
      <c r="A3" s="4" t="s">
        <v>110</v>
      </c>
      <c r="B3" s="181" t="str">
        <f>'Summary and sign-off'!B3:F3</f>
        <v>Sir Wira Gardiner</v>
      </c>
      <c r="C3" s="181"/>
      <c r="D3" s="181"/>
      <c r="E3" s="181"/>
      <c r="F3" s="24"/>
    </row>
    <row r="4" spans="1:6" ht="21" customHeight="1" x14ac:dyDescent="0.25">
      <c r="A4" s="4" t="s">
        <v>111</v>
      </c>
      <c r="B4" s="181">
        <f>'Summary and sign-off'!B4:F4</f>
        <v>44228</v>
      </c>
      <c r="C4" s="181"/>
      <c r="D4" s="181"/>
      <c r="E4" s="181"/>
      <c r="F4" s="24"/>
    </row>
    <row r="5" spans="1:6" ht="21" customHeight="1" x14ac:dyDescent="0.25">
      <c r="A5" s="4" t="s">
        <v>112</v>
      </c>
      <c r="B5" s="181">
        <f>'Summary and sign-off'!B5:F5</f>
        <v>44377</v>
      </c>
      <c r="C5" s="181"/>
      <c r="D5" s="181"/>
      <c r="E5" s="181"/>
      <c r="F5" s="24"/>
    </row>
    <row r="6" spans="1:6" ht="21" customHeight="1" x14ac:dyDescent="0.25">
      <c r="A6" s="4" t="s">
        <v>113</v>
      </c>
      <c r="B6" s="176" t="s">
        <v>81</v>
      </c>
      <c r="C6" s="176"/>
      <c r="D6" s="176"/>
      <c r="E6" s="176"/>
      <c r="F6" s="34"/>
    </row>
    <row r="7" spans="1:6" ht="21" customHeight="1" x14ac:dyDescent="0.25">
      <c r="A7" s="4" t="s">
        <v>56</v>
      </c>
      <c r="B7" s="176" t="s">
        <v>83</v>
      </c>
      <c r="C7" s="176"/>
      <c r="D7" s="176"/>
      <c r="E7" s="176"/>
      <c r="F7" s="34"/>
    </row>
    <row r="8" spans="1:6" ht="35.25" customHeight="1" x14ac:dyDescent="0.25">
      <c r="A8" s="185" t="s">
        <v>147</v>
      </c>
      <c r="B8" s="185"/>
      <c r="C8" s="192"/>
      <c r="D8" s="192"/>
      <c r="E8" s="192"/>
      <c r="F8" s="24"/>
    </row>
    <row r="9" spans="1:6" ht="35.25" customHeight="1" x14ac:dyDescent="0.25">
      <c r="A9" s="193" t="s">
        <v>148</v>
      </c>
      <c r="B9" s="194"/>
      <c r="C9" s="194"/>
      <c r="D9" s="194"/>
      <c r="E9" s="194"/>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v>44286</v>
      </c>
      <c r="B12" s="158">
        <v>18.64</v>
      </c>
      <c r="C12" s="161" t="s">
        <v>193</v>
      </c>
      <c r="D12" s="161" t="s">
        <v>192</v>
      </c>
      <c r="E12" s="162" t="s">
        <v>182</v>
      </c>
      <c r="F12" s="3"/>
    </row>
    <row r="13" spans="1:6" s="87" customFormat="1" hidden="1" x14ac:dyDescent="0.25">
      <c r="A13" s="137"/>
      <c r="B13" s="134"/>
      <c r="C13" s="138"/>
      <c r="D13" s="138"/>
      <c r="E13" s="139"/>
      <c r="F13" s="3"/>
    </row>
    <row r="14" spans="1:6" ht="34.5" customHeight="1" x14ac:dyDescent="0.25">
      <c r="A14" s="88" t="s">
        <v>151</v>
      </c>
      <c r="B14" s="97">
        <f>SUM(B11:B13)</f>
        <v>18.64</v>
      </c>
      <c r="C14" s="106" t="str">
        <f>IF(SUBTOTAL(3,B11:B13)=SUBTOTAL(103,B11:B13),'Summary and sign-off'!$A$48,'Summary and sign-off'!$A$49)</f>
        <v>Check - there are no hidden rows with data</v>
      </c>
      <c r="D14" s="182" t="str">
        <f>IF('Summary and sign-off'!F59='Summary and sign-off'!F54,'Summary and sign-off'!A51,'Summary and sign-off'!A50)</f>
        <v>Check - each entry provides sufficient information</v>
      </c>
      <c r="E14" s="182"/>
      <c r="F14" s="37"/>
    </row>
    <row r="15" spans="1:6" ht="14.25" customHeight="1" x14ac:dyDescent="0.25">
      <c r="A15" s="38"/>
      <c r="B15" s="27"/>
      <c r="C15" s="20"/>
      <c r="D15" s="20"/>
      <c r="E15" s="20"/>
      <c r="F15" s="24"/>
    </row>
    <row r="16" spans="1:6" x14ac:dyDescent="0.25">
      <c r="A16" s="21" t="s">
        <v>152</v>
      </c>
      <c r="B16" s="20"/>
      <c r="C16" s="20"/>
      <c r="D16" s="20"/>
      <c r="E16" s="20"/>
      <c r="F16" s="24"/>
    </row>
    <row r="17" spans="1:6" ht="12.75" customHeight="1" x14ac:dyDescent="0.25">
      <c r="A17" s="23" t="s">
        <v>131</v>
      </c>
      <c r="B17" s="20"/>
      <c r="C17" s="20"/>
      <c r="D17" s="20"/>
      <c r="E17" s="20"/>
      <c r="F17" s="24"/>
    </row>
    <row r="18" spans="1:6" x14ac:dyDescent="0.25">
      <c r="A18" s="23" t="s">
        <v>79</v>
      </c>
      <c r="B18" s="25"/>
      <c r="C18" s="26"/>
      <c r="D18" s="26"/>
      <c r="E18" s="26"/>
      <c r="F18" s="27"/>
    </row>
    <row r="19" spans="1:6" x14ac:dyDescent="0.25">
      <c r="A19" s="31" t="s">
        <v>145</v>
      </c>
      <c r="B19" s="32"/>
      <c r="C19" s="27"/>
      <c r="D19" s="27"/>
      <c r="E19" s="27"/>
      <c r="F19" s="27"/>
    </row>
    <row r="20" spans="1:6" ht="12.75" customHeight="1" x14ac:dyDescent="0.25">
      <c r="A20" s="31" t="s">
        <v>146</v>
      </c>
      <c r="B20" s="39"/>
      <c r="C20" s="33"/>
      <c r="D20" s="33"/>
      <c r="E20" s="33"/>
      <c r="F20" s="33"/>
    </row>
    <row r="21" spans="1:6" x14ac:dyDescent="0.25">
      <c r="A21" s="38"/>
      <c r="B21" s="40"/>
      <c r="C21" s="20"/>
      <c r="D21" s="20"/>
      <c r="E21" s="20"/>
      <c r="F21" s="38"/>
    </row>
    <row r="22" spans="1:6" hidden="1" x14ac:dyDescent="0.25">
      <c r="A22" s="20"/>
      <c r="B22" s="20"/>
      <c r="C22" s="20"/>
      <c r="D22" s="20"/>
      <c r="E22" s="38"/>
    </row>
    <row r="23" spans="1:6" ht="12.75" hidden="1" customHeight="1" x14ac:dyDescent="0.25"/>
    <row r="24" spans="1:6" hidden="1" x14ac:dyDescent="0.25">
      <c r="A24" s="41"/>
      <c r="B24" s="41"/>
      <c r="C24" s="41"/>
      <c r="D24" s="41"/>
      <c r="E24" s="41"/>
      <c r="F24" s="24"/>
    </row>
    <row r="25" spans="1:6" hidden="1" x14ac:dyDescent="0.25">
      <c r="A25" s="41"/>
      <c r="B25" s="41"/>
      <c r="C25" s="41"/>
      <c r="D25" s="41"/>
      <c r="E25" s="41"/>
      <c r="F25" s="24"/>
    </row>
    <row r="26" spans="1:6" hidden="1" x14ac:dyDescent="0.25">
      <c r="A26" s="41"/>
      <c r="B26" s="41"/>
      <c r="C26" s="41"/>
      <c r="D26" s="41"/>
      <c r="E26" s="41"/>
      <c r="F26" s="24"/>
    </row>
    <row r="27" spans="1:6" hidden="1" x14ac:dyDescent="0.25">
      <c r="A27" s="41"/>
      <c r="B27" s="41"/>
      <c r="C27" s="41"/>
      <c r="D27" s="41"/>
      <c r="E27" s="41"/>
      <c r="F27" s="24"/>
    </row>
    <row r="28" spans="1:6" hidden="1" x14ac:dyDescent="0.25">
      <c r="A28" s="41"/>
      <c r="B28" s="41"/>
      <c r="C28" s="41"/>
      <c r="D28" s="41"/>
      <c r="E28" s="41"/>
      <c r="F28" s="24"/>
    </row>
    <row r="29" spans="1:6" x14ac:dyDescent="0.25"/>
    <row r="30" spans="1:6" x14ac:dyDescent="0.25"/>
    <row r="31" spans="1:6" x14ac:dyDescent="0.25"/>
    <row r="32" spans="1:6" x14ac:dyDescent="0.25"/>
    <row r="33" x14ac:dyDescent="0.25"/>
    <row r="34" x14ac:dyDescent="0.25"/>
    <row r="35" x14ac:dyDescent="0.25"/>
    <row r="36" x14ac:dyDescent="0.25"/>
    <row r="37" x14ac:dyDescent="0.25"/>
    <row r="38" x14ac:dyDescent="0.25"/>
    <row r="39" x14ac:dyDescent="0.25"/>
  </sheetData>
  <sheetProtection sheet="1" formatCells="0" insertRows="0" deleteRows="0"/>
  <mergeCells count="10">
    <mergeCell ref="D14:E1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6"/>
  <sheetViews>
    <sheetView zoomScale="55" zoomScaleNormal="55" workbookViewId="0">
      <selection activeCell="B7" sqref="B7:F7"/>
    </sheetView>
  </sheetViews>
  <sheetFormatPr defaultColWidth="0" defaultRowHeight="13.2" zeroHeight="1" x14ac:dyDescent="0.25"/>
  <cols>
    <col min="1" max="1" width="35.6640625" style="16" customWidth="1"/>
    <col min="2" max="2" width="46.77734375" style="16" customWidth="1"/>
    <col min="3" max="3" width="22.21875" style="16" customWidth="1"/>
    <col min="4" max="4" width="25.33203125" style="16" customWidth="1"/>
    <col min="5" max="6" width="35.6640625" style="16" customWidth="1"/>
    <col min="7" max="7" width="38" style="16" customWidth="1"/>
    <col min="8" max="10" width="9.21875" style="16" hidden="1" customWidth="1"/>
    <col min="11" max="15" width="0" style="16" hidden="1" customWidth="1"/>
    <col min="16" max="16384" width="0" style="16" hidden="1"/>
  </cols>
  <sheetData>
    <row r="1" spans="1:6" ht="26.25" customHeight="1" x14ac:dyDescent="0.25">
      <c r="A1" s="178" t="s">
        <v>153</v>
      </c>
      <c r="B1" s="178"/>
      <c r="C1" s="178"/>
      <c r="D1" s="178"/>
      <c r="E1" s="178"/>
      <c r="F1" s="178"/>
    </row>
    <row r="2" spans="1:6" ht="21" customHeight="1" x14ac:dyDescent="0.25">
      <c r="A2" s="4" t="s">
        <v>52</v>
      </c>
      <c r="B2" s="181" t="str">
        <f>'Summary and sign-off'!B2:F2</f>
        <v xml:space="preserve">Oranga Tamariki—Ministry for Children </v>
      </c>
      <c r="C2" s="181"/>
      <c r="D2" s="181"/>
      <c r="E2" s="181"/>
      <c r="F2" s="181"/>
    </row>
    <row r="3" spans="1:6" ht="21" customHeight="1" x14ac:dyDescent="0.25">
      <c r="A3" s="4" t="s">
        <v>110</v>
      </c>
      <c r="B3" s="181" t="str">
        <f>'Summary and sign-off'!B3:F3</f>
        <v>Sir Wira Gardiner</v>
      </c>
      <c r="C3" s="181"/>
      <c r="D3" s="181"/>
      <c r="E3" s="181"/>
      <c r="F3" s="181"/>
    </row>
    <row r="4" spans="1:6" ht="21" customHeight="1" x14ac:dyDescent="0.25">
      <c r="A4" s="4" t="s">
        <v>111</v>
      </c>
      <c r="B4" s="181">
        <f>'Summary and sign-off'!B4:F4</f>
        <v>44228</v>
      </c>
      <c r="C4" s="181"/>
      <c r="D4" s="181"/>
      <c r="E4" s="181"/>
      <c r="F4" s="181"/>
    </row>
    <row r="5" spans="1:6" ht="21" customHeight="1" x14ac:dyDescent="0.25">
      <c r="A5" s="4" t="s">
        <v>112</v>
      </c>
      <c r="B5" s="181">
        <f>'Summary and sign-off'!B5:F5</f>
        <v>44377</v>
      </c>
      <c r="C5" s="181"/>
      <c r="D5" s="181"/>
      <c r="E5" s="181"/>
      <c r="F5" s="181"/>
    </row>
    <row r="6" spans="1:6" ht="21" customHeight="1" x14ac:dyDescent="0.25">
      <c r="A6" s="4" t="s">
        <v>154</v>
      </c>
      <c r="B6" s="176"/>
      <c r="C6" s="176"/>
      <c r="D6" s="176"/>
      <c r="E6" s="176"/>
      <c r="F6" s="176"/>
    </row>
    <row r="7" spans="1:6" ht="21" customHeight="1" x14ac:dyDescent="0.25">
      <c r="A7" s="4" t="s">
        <v>56</v>
      </c>
      <c r="B7" s="176" t="s">
        <v>83</v>
      </c>
      <c r="C7" s="176"/>
      <c r="D7" s="176"/>
      <c r="E7" s="176"/>
      <c r="F7" s="176"/>
    </row>
    <row r="8" spans="1:6" ht="36" customHeight="1" x14ac:dyDescent="0.25">
      <c r="A8" s="185" t="s">
        <v>155</v>
      </c>
      <c r="B8" s="185"/>
      <c r="C8" s="185"/>
      <c r="D8" s="185"/>
      <c r="E8" s="185"/>
      <c r="F8" s="185"/>
    </row>
    <row r="9" spans="1:6" ht="36" customHeight="1" x14ac:dyDescent="0.25">
      <c r="A9" s="193" t="s">
        <v>156</v>
      </c>
      <c r="B9" s="194"/>
      <c r="C9" s="194"/>
      <c r="D9" s="194"/>
      <c r="E9" s="194"/>
      <c r="F9" s="194"/>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ht="26.4" x14ac:dyDescent="0.25">
      <c r="A12" s="157">
        <v>44258</v>
      </c>
      <c r="B12" s="163" t="s">
        <v>171</v>
      </c>
      <c r="C12" s="164" t="s">
        <v>97</v>
      </c>
      <c r="D12" s="163" t="s">
        <v>172</v>
      </c>
      <c r="E12" s="172" t="s">
        <v>95</v>
      </c>
      <c r="F12" s="165" t="s">
        <v>173</v>
      </c>
    </row>
    <row r="13" spans="1:6" s="87" customFormat="1" ht="79.2" x14ac:dyDescent="0.25">
      <c r="A13" s="157">
        <v>44267</v>
      </c>
      <c r="B13" s="163" t="s">
        <v>174</v>
      </c>
      <c r="C13" s="164" t="s">
        <v>96</v>
      </c>
      <c r="D13" s="163" t="s">
        <v>175</v>
      </c>
      <c r="E13" s="172" t="s">
        <v>95</v>
      </c>
      <c r="F13" s="165" t="s">
        <v>173</v>
      </c>
    </row>
    <row r="14" spans="1:6" s="87" customFormat="1" x14ac:dyDescent="0.25">
      <c r="A14" s="157">
        <v>44286</v>
      </c>
      <c r="B14" s="163" t="s">
        <v>176</v>
      </c>
      <c r="C14" s="164" t="s">
        <v>97</v>
      </c>
      <c r="D14" s="163" t="s">
        <v>177</v>
      </c>
      <c r="E14" s="172" t="s">
        <v>95</v>
      </c>
      <c r="F14" s="165" t="s">
        <v>173</v>
      </c>
    </row>
    <row r="15" spans="1:6" s="87" customFormat="1" x14ac:dyDescent="0.25">
      <c r="A15" s="157">
        <v>44307</v>
      </c>
      <c r="B15" s="163" t="s">
        <v>214</v>
      </c>
      <c r="C15" s="164" t="s">
        <v>96</v>
      </c>
      <c r="D15" s="163" t="s">
        <v>260</v>
      </c>
      <c r="E15" s="172" t="s">
        <v>95</v>
      </c>
      <c r="F15" s="165" t="s">
        <v>173</v>
      </c>
    </row>
    <row r="16" spans="1:6" s="87" customFormat="1" x14ac:dyDescent="0.25">
      <c r="A16" s="157">
        <v>44308</v>
      </c>
      <c r="B16" s="163" t="s">
        <v>215</v>
      </c>
      <c r="C16" s="164" t="s">
        <v>97</v>
      </c>
      <c r="D16" s="163" t="s">
        <v>216</v>
      </c>
      <c r="E16" s="172" t="s">
        <v>95</v>
      </c>
      <c r="F16" s="165" t="s">
        <v>173</v>
      </c>
    </row>
    <row r="17" spans="1:7" s="87" customFormat="1" x14ac:dyDescent="0.25">
      <c r="A17" s="157">
        <v>44328</v>
      </c>
      <c r="B17" s="163" t="s">
        <v>217</v>
      </c>
      <c r="C17" s="164" t="s">
        <v>97</v>
      </c>
      <c r="D17" s="163" t="s">
        <v>218</v>
      </c>
      <c r="E17" s="172" t="s">
        <v>95</v>
      </c>
      <c r="F17" s="165" t="s">
        <v>173</v>
      </c>
    </row>
    <row r="18" spans="1:7" s="87" customFormat="1" x14ac:dyDescent="0.25">
      <c r="A18" s="157">
        <v>44355</v>
      </c>
      <c r="B18" s="163" t="s">
        <v>220</v>
      </c>
      <c r="C18" s="164" t="s">
        <v>96</v>
      </c>
      <c r="D18" s="163" t="s">
        <v>221</v>
      </c>
      <c r="E18" s="172" t="s">
        <v>95</v>
      </c>
      <c r="F18" s="165" t="s">
        <v>222</v>
      </c>
    </row>
    <row r="19" spans="1:7" s="87" customFormat="1" x14ac:dyDescent="0.25">
      <c r="A19" s="157">
        <v>44373</v>
      </c>
      <c r="B19" s="163" t="s">
        <v>219</v>
      </c>
      <c r="C19" s="164" t="s">
        <v>97</v>
      </c>
      <c r="D19" s="163" t="s">
        <v>261</v>
      </c>
      <c r="E19" s="172" t="s">
        <v>95</v>
      </c>
      <c r="F19" s="165" t="s">
        <v>173</v>
      </c>
    </row>
    <row r="20" spans="1:7" s="87" customFormat="1" hidden="1" x14ac:dyDescent="0.25">
      <c r="A20" s="133"/>
      <c r="B20" s="138"/>
      <c r="C20" s="140"/>
      <c r="D20" s="138"/>
      <c r="E20" s="141"/>
      <c r="F20" s="139"/>
    </row>
    <row r="21" spans="1:7" ht="34.5" customHeight="1" x14ac:dyDescent="0.25">
      <c r="A21" s="152" t="s">
        <v>162</v>
      </c>
      <c r="B21" s="153" t="s">
        <v>163</v>
      </c>
      <c r="C21" s="154">
        <f>C22+C23</f>
        <v>8</v>
      </c>
      <c r="D21" s="155" t="str">
        <f>IF(SUBTOTAL(3,C11:C20)=SUBTOTAL(103,C11:C20),'Summary and sign-off'!$A$48,'Summary and sign-off'!$A$49)</f>
        <v>Check - there are no hidden rows with data</v>
      </c>
      <c r="E21" s="182" t="str">
        <f>IF('Summary and sign-off'!F60='Summary and sign-off'!F54,'Summary and sign-off'!A52,'Summary and sign-off'!A50)</f>
        <v>Check - each entry provides sufficient information</v>
      </c>
      <c r="F21" s="182"/>
      <c r="G21" s="87"/>
    </row>
    <row r="22" spans="1:7" ht="25.5" customHeight="1" x14ac:dyDescent="0.3">
      <c r="A22" s="89"/>
      <c r="B22" s="90" t="s">
        <v>96</v>
      </c>
      <c r="C22" s="91">
        <f>COUNTIF(C11:C20,'Summary and sign-off'!A45)</f>
        <v>3</v>
      </c>
      <c r="D22" s="17"/>
      <c r="E22" s="18"/>
      <c r="F22" s="19"/>
    </row>
    <row r="23" spans="1:7" ht="25.5" customHeight="1" x14ac:dyDescent="0.3">
      <c r="A23" s="89"/>
      <c r="B23" s="90" t="s">
        <v>97</v>
      </c>
      <c r="C23" s="91">
        <f>COUNTIF(C11:C20,'Summary and sign-off'!A46)</f>
        <v>5</v>
      </c>
      <c r="D23" s="17"/>
      <c r="E23" s="18"/>
      <c r="F23" s="19"/>
    </row>
    <row r="24" spans="1:7" x14ac:dyDescent="0.25">
      <c r="A24" s="20"/>
      <c r="B24" s="21"/>
      <c r="C24" s="20"/>
      <c r="D24" s="22"/>
      <c r="E24" s="22"/>
      <c r="F24" s="20"/>
    </row>
    <row r="25" spans="1:7" x14ac:dyDescent="0.25">
      <c r="A25" s="21" t="s">
        <v>152</v>
      </c>
      <c r="B25" s="21"/>
      <c r="C25" s="21"/>
      <c r="D25" s="21"/>
      <c r="E25" s="21"/>
      <c r="F25" s="21"/>
    </row>
    <row r="26" spans="1:7" ht="12.75" customHeight="1" x14ac:dyDescent="0.25">
      <c r="A26" s="23" t="s">
        <v>131</v>
      </c>
      <c r="B26" s="20"/>
      <c r="C26" s="20"/>
      <c r="D26" s="20"/>
      <c r="E26" s="20"/>
      <c r="F26" s="24"/>
    </row>
    <row r="27" spans="1:7" x14ac:dyDescent="0.25">
      <c r="A27" s="23" t="s">
        <v>79</v>
      </c>
      <c r="B27" s="25"/>
      <c r="C27" s="26"/>
      <c r="D27" s="26"/>
      <c r="E27" s="26"/>
      <c r="F27" s="27"/>
    </row>
    <row r="28" spans="1:7" x14ac:dyDescent="0.25">
      <c r="A28" s="23" t="s">
        <v>164</v>
      </c>
      <c r="B28" s="28"/>
      <c r="C28" s="28"/>
      <c r="D28" s="28"/>
      <c r="E28" s="28"/>
      <c r="F28" s="28"/>
    </row>
    <row r="29" spans="1:7" ht="12.75" customHeight="1" x14ac:dyDescent="0.25">
      <c r="A29" s="23" t="s">
        <v>165</v>
      </c>
      <c r="B29" s="20"/>
      <c r="C29" s="20"/>
      <c r="D29" s="20"/>
      <c r="E29" s="20"/>
      <c r="F29" s="20"/>
    </row>
    <row r="30" spans="1:7" ht="13.05" customHeight="1" x14ac:dyDescent="0.25">
      <c r="A30" s="29" t="s">
        <v>166</v>
      </c>
      <c r="B30" s="30"/>
      <c r="C30" s="30"/>
      <c r="D30" s="30"/>
      <c r="E30" s="30"/>
      <c r="F30" s="30"/>
    </row>
    <row r="31" spans="1:7" x14ac:dyDescent="0.25">
      <c r="A31" s="31" t="s">
        <v>167</v>
      </c>
      <c r="B31" s="32"/>
      <c r="C31" s="27"/>
      <c r="D31" s="27"/>
      <c r="E31" s="27"/>
      <c r="F31" s="27"/>
    </row>
    <row r="32" spans="1:7" ht="12.75" customHeight="1" x14ac:dyDescent="0.25">
      <c r="A32" s="31" t="s">
        <v>146</v>
      </c>
      <c r="B32" s="23"/>
      <c r="C32" s="33"/>
      <c r="D32" s="33"/>
      <c r="E32" s="33"/>
      <c r="F32" s="33"/>
    </row>
    <row r="33" spans="1:6" ht="12.75" customHeight="1" x14ac:dyDescent="0.25">
      <c r="A33" s="23"/>
      <c r="B33" s="23"/>
      <c r="C33" s="33"/>
      <c r="D33" s="33"/>
      <c r="E33" s="33"/>
      <c r="F33" s="33"/>
    </row>
    <row r="34" spans="1:6" ht="12.75" hidden="1" customHeight="1" x14ac:dyDescent="0.25">
      <c r="A34" s="23"/>
      <c r="B34" s="23"/>
      <c r="C34" s="33"/>
      <c r="D34" s="33"/>
      <c r="E34" s="33"/>
      <c r="F34" s="33"/>
    </row>
    <row r="37" spans="1:6" hidden="1" x14ac:dyDescent="0.25">
      <c r="A37" s="21"/>
      <c r="B37" s="21"/>
      <c r="C37" s="21"/>
      <c r="D37" s="21"/>
      <c r="E37" s="21"/>
      <c r="F37" s="21"/>
    </row>
    <row r="38" spans="1:6" hidden="1" x14ac:dyDescent="0.25">
      <c r="A38" s="21"/>
      <c r="B38" s="21"/>
      <c r="C38" s="21"/>
      <c r="D38" s="21"/>
      <c r="E38" s="21"/>
      <c r="F38" s="21"/>
    </row>
    <row r="39" spans="1:6" hidden="1" x14ac:dyDescent="0.25">
      <c r="A39" s="21"/>
      <c r="B39" s="21"/>
      <c r="C39" s="21"/>
      <c r="D39" s="21"/>
      <c r="E39" s="21"/>
      <c r="F39" s="21"/>
    </row>
    <row r="40" spans="1:6" hidden="1" x14ac:dyDescent="0.25">
      <c r="A40" s="21"/>
      <c r="B40" s="21"/>
      <c r="C40" s="21"/>
      <c r="D40" s="21"/>
      <c r="E40" s="21"/>
      <c r="F40" s="21"/>
    </row>
    <row r="41" spans="1:6" hidden="1" x14ac:dyDescent="0.25">
      <c r="A41" s="21"/>
      <c r="B41" s="21"/>
      <c r="C41" s="21"/>
      <c r="D41" s="21"/>
      <c r="E41" s="21"/>
      <c r="F41" s="21"/>
    </row>
    <row r="42" spans="1:6" x14ac:dyDescent="0.25"/>
    <row r="43" spans="1:6" x14ac:dyDescent="0.25"/>
    <row r="44" spans="1:6" x14ac:dyDescent="0.25"/>
    <row r="45" spans="1:6" x14ac:dyDescent="0.25"/>
    <row r="46" spans="1:6" x14ac:dyDescent="0.25"/>
  </sheetData>
  <sheetProtection sheet="1" formatCells="0" insertRows="0" deleteRows="0"/>
  <dataConsolidate/>
  <mergeCells count="10">
    <mergeCell ref="E21:F21"/>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A18 A19"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&amp;C&amp;"Calibri"&amp;14&amp;K000000IN-CONFIDENCE&amp;1#</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C11:C20</xm:sqref>
        </x14:dataValidation>
        <x14:dataValidation type="list" errorStyle="information" operator="greaterThan" allowBlank="1" showInputMessage="1" prompt="Provide specific $ value if possible" xr:uid="{00000000-0002-0000-0500-000003000000}">
          <x14:formula1>
            <xm:f>'Summary and sign-off'!$A$39:$A$44</xm:f>
          </x14:formula1>
          <xm:sqref>E11:E20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purl.org/dc/terms/"/>
    <ds:schemaRef ds:uri="12165527-d881-4234-97f9-ee139a3f0c31"/>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Charlie Pearson</cp:lastModifiedBy>
  <cp:revision/>
  <cp:lastPrinted>2021-07-21T05:10:17Z</cp:lastPrinted>
  <dcterms:created xsi:type="dcterms:W3CDTF">2010-10-17T20:59:02Z</dcterms:created>
  <dcterms:modified xsi:type="dcterms:W3CDTF">2021-07-25T22:31:16Z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SIP_Label_71cef378-a6aa-44c9-b808-28fb30f5a5a6_Enabled">
    <vt:lpwstr>true</vt:lpwstr>
  </property>
  <property fmtid="{D5CDD505-2E9C-101B-9397-08002B2CF9AE}" pid="12" name="MSIP_Label_71cef378-a6aa-44c9-b808-28fb30f5a5a6_SetDate">
    <vt:lpwstr>2021-07-25T22:31:09Z</vt:lpwstr>
  </property>
  <property fmtid="{D5CDD505-2E9C-101B-9397-08002B2CF9AE}" pid="13" name="MSIP_Label_71cef378-a6aa-44c9-b808-28fb30f5a5a6_Method">
    <vt:lpwstr>Standard</vt:lpwstr>
  </property>
  <property fmtid="{D5CDD505-2E9C-101B-9397-08002B2CF9AE}" pid="14" name="MSIP_Label_71cef378-a6aa-44c9-b808-28fb30f5a5a6_Name">
    <vt:lpwstr>71cef378-a6aa-44c9-b808-28fb30f5a5a6</vt:lpwstr>
  </property>
  <property fmtid="{D5CDD505-2E9C-101B-9397-08002B2CF9AE}" pid="15" name="MSIP_Label_71cef378-a6aa-44c9-b808-28fb30f5a5a6_SiteId">
    <vt:lpwstr>5c908180-a006-403f-b9be-8829934f08dd</vt:lpwstr>
  </property>
  <property fmtid="{D5CDD505-2E9C-101B-9397-08002B2CF9AE}" pid="16" name="MSIP_Label_71cef378-a6aa-44c9-b808-28fb30f5a5a6_ActionId">
    <vt:lpwstr>903195c0-ec71-4583-8138-01534ceeb9bf</vt:lpwstr>
  </property>
  <property fmtid="{D5CDD505-2E9C-101B-9397-08002B2CF9AE}" pid="17" name="MSIP_Label_71cef378-a6aa-44c9-b808-28fb30f5a5a6_ContentBits">
    <vt:lpwstr>1</vt:lpwstr>
  </property>
</Properties>
</file>